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906-vme-hmwrj02\control solic. reservas. caducos. cesiones\Información para la Pagina WEB\"/>
    </mc:Choice>
  </mc:AlternateContent>
  <bookViews>
    <workbookView xWindow="1725" yWindow="25080" windowWidth="1980" windowHeight="1170" tabRatio="786" firstSheet="8" activeTab="11"/>
  </bookViews>
  <sheets>
    <sheet name="ANTE-PROYECTO PROGRAMA 2017 " sheetId="1" r:id="rId1"/>
    <sheet name="ANTE-PROYECTO GENERAL 2017" sheetId="41" r:id="rId2"/>
    <sheet name="RESUMEN PARTIDA 2017" sheetId="54" r:id="rId3"/>
    <sheet name="Analisis por Programa 2017" sheetId="74" r:id="rId4"/>
    <sheet name="EJECU.GENER PRESUP I SEMES 2016" sheetId="79" r:id="rId5"/>
    <sheet name="Resumen Ejec I semes 2016" sheetId="80" r:id="rId6"/>
    <sheet name="Ejec Programa I Semes 2016" sheetId="81" r:id="rId7"/>
    <sheet name="Resumen Ejec I sem. Prog 2016" sheetId="82" r:id="rId8"/>
    <sheet name="Comparativo 11-15" sheetId="43" r:id="rId9"/>
    <sheet name="Comparativo General-11-15" sheetId="51" r:id="rId10"/>
    <sheet name="ANALISIS 2011-2015" sheetId="72" r:id="rId11"/>
    <sheet name="ANALISIS PROG 2011-2015" sheetId="73" r:id="rId12"/>
  </sheets>
  <externalReferences>
    <externalReference r:id="rId13"/>
  </externalReferences>
  <definedNames>
    <definedName name="_xlnm._FilterDatabase" localSheetId="0" hidden="1">'ANTE-PROYECTO PROGRAMA 2017 '!$A$6:$G$193</definedName>
    <definedName name="_xlnm.Print_Area" localSheetId="10">'ANALISIS 2011-2015'!$A$2:$N$13</definedName>
    <definedName name="_xlnm.Print_Area" localSheetId="1">'ANTE-PROYECTO GENERAL 2017'!$A$1:$G$212</definedName>
    <definedName name="_xlnm.Print_Area" localSheetId="0">'ANTE-PROYECTO PROGRAMA 2017 '!$A$1:$G$1009</definedName>
    <definedName name="_xlnm.Print_Area" localSheetId="8">'Comparativo 11-15'!$A$1:$Q$1035</definedName>
    <definedName name="_xlnm.Print_Area" localSheetId="9">'Comparativo General-11-15'!$A$1:$Q$212</definedName>
    <definedName name="_xlnm.Print_Titles" localSheetId="1">'ANTE-PROYECTO GENERAL 2017'!$4:$4</definedName>
    <definedName name="_xlnm.Print_Titles" localSheetId="0">'ANTE-PROYECTO PROGRAMA 2017 '!$4:$4</definedName>
    <definedName name="_xlnm.Print_Titles" localSheetId="8">'Comparativo 11-15'!$4:$5</definedName>
    <definedName name="_xlnm.Print_Titles" localSheetId="9">'Comparativo General-11-15'!$4:$5</definedName>
  </definedNames>
  <calcPr calcId="152511"/>
</workbook>
</file>

<file path=xl/calcChain.xml><?xml version="1.0" encoding="utf-8"?>
<calcChain xmlns="http://schemas.openxmlformats.org/spreadsheetml/2006/main">
  <c r="P654" i="43" l="1"/>
  <c r="O654" i="43"/>
  <c r="Q7" i="43"/>
  <c r="P7" i="43"/>
  <c r="O7" i="43"/>
  <c r="Q654" i="43" l="1"/>
  <c r="C6" i="82"/>
  <c r="C7" i="82"/>
  <c r="C8" i="82"/>
  <c r="C9" i="82"/>
  <c r="C10" i="82"/>
  <c r="B10" i="82"/>
  <c r="B9" i="82"/>
  <c r="B8" i="82"/>
  <c r="B7" i="82"/>
  <c r="B6" i="82"/>
  <c r="D5" i="82"/>
  <c r="C5" i="82"/>
  <c r="B5" i="82"/>
  <c r="A2" i="82"/>
  <c r="A13" i="74"/>
  <c r="D8" i="82" l="1"/>
  <c r="D9" i="82"/>
  <c r="C11" i="82"/>
  <c r="D7" i="82"/>
  <c r="D10" i="82"/>
  <c r="D6" i="82"/>
  <c r="B11" i="82"/>
  <c r="G678" i="1"/>
  <c r="F211" i="41"/>
  <c r="D211" i="41"/>
  <c r="C211" i="41"/>
  <c r="F210" i="41"/>
  <c r="D210" i="41"/>
  <c r="C210" i="41"/>
  <c r="F207" i="41"/>
  <c r="D207" i="41"/>
  <c r="C207" i="41"/>
  <c r="F206" i="41"/>
  <c r="D206" i="41"/>
  <c r="C206" i="41"/>
  <c r="F203" i="41"/>
  <c r="D203" i="41"/>
  <c r="C203" i="41"/>
  <c r="F198" i="41"/>
  <c r="D198" i="41"/>
  <c r="C198" i="41"/>
  <c r="F193" i="41"/>
  <c r="D193" i="41"/>
  <c r="C193" i="41"/>
  <c r="F192" i="41"/>
  <c r="D192" i="41"/>
  <c r="C192" i="41"/>
  <c r="F188" i="41"/>
  <c r="D188" i="41"/>
  <c r="C188" i="41"/>
  <c r="F187" i="41"/>
  <c r="D187" i="41"/>
  <c r="C187" i="41"/>
  <c r="G184" i="41"/>
  <c r="F184" i="41"/>
  <c r="E184" i="41"/>
  <c r="D184" i="41"/>
  <c r="C184" i="41"/>
  <c r="G183" i="41"/>
  <c r="F183" i="41"/>
  <c r="E183" i="41"/>
  <c r="D183" i="41"/>
  <c r="C183" i="41"/>
  <c r="G180" i="41"/>
  <c r="F180" i="41"/>
  <c r="E180" i="41"/>
  <c r="D180" i="41"/>
  <c r="C180" i="41"/>
  <c r="G179" i="41"/>
  <c r="F179" i="41"/>
  <c r="E179" i="41"/>
  <c r="D179" i="41"/>
  <c r="C179" i="41"/>
  <c r="G177" i="41"/>
  <c r="F177" i="41"/>
  <c r="D177" i="41"/>
  <c r="C177" i="41"/>
  <c r="G176" i="41"/>
  <c r="F176" i="41"/>
  <c r="E176" i="41"/>
  <c r="D176" i="41"/>
  <c r="C176" i="41"/>
  <c r="G174" i="41"/>
  <c r="F174" i="41"/>
  <c r="E174" i="41"/>
  <c r="D174" i="41"/>
  <c r="C174" i="41"/>
  <c r="G173" i="41"/>
  <c r="F173" i="41"/>
  <c r="E173" i="41"/>
  <c r="D173" i="41"/>
  <c r="C173" i="41"/>
  <c r="G172" i="41"/>
  <c r="F172" i="41"/>
  <c r="E172" i="41"/>
  <c r="D172" i="41"/>
  <c r="C172" i="41"/>
  <c r="G171" i="41"/>
  <c r="F171" i="41"/>
  <c r="E171" i="41"/>
  <c r="D171" i="41"/>
  <c r="C171" i="41"/>
  <c r="G169" i="41"/>
  <c r="F169" i="41"/>
  <c r="E169" i="41"/>
  <c r="D169" i="41"/>
  <c r="C169" i="41"/>
  <c r="G165" i="41"/>
  <c r="F165" i="41"/>
  <c r="E165" i="41"/>
  <c r="D165" i="41"/>
  <c r="C165" i="41"/>
  <c r="G164" i="41"/>
  <c r="F164" i="41"/>
  <c r="E164" i="41"/>
  <c r="D164" i="41"/>
  <c r="C164" i="41"/>
  <c r="G163" i="41"/>
  <c r="F163" i="41"/>
  <c r="E163" i="41"/>
  <c r="D163" i="41"/>
  <c r="C163" i="41"/>
  <c r="G162" i="41"/>
  <c r="F162" i="41"/>
  <c r="E162" i="41"/>
  <c r="D162" i="41"/>
  <c r="C162" i="41"/>
  <c r="G160" i="41"/>
  <c r="F160" i="41"/>
  <c r="E160" i="41"/>
  <c r="D160" i="41"/>
  <c r="C160" i="41"/>
  <c r="G159" i="41"/>
  <c r="F159" i="41"/>
  <c r="E159" i="41"/>
  <c r="D159" i="41"/>
  <c r="C159" i="41"/>
  <c r="G157" i="41"/>
  <c r="F157" i="41"/>
  <c r="E157" i="41"/>
  <c r="D157" i="41"/>
  <c r="C157" i="41"/>
  <c r="G156" i="41"/>
  <c r="F156" i="41"/>
  <c r="E156" i="41"/>
  <c r="D156" i="41"/>
  <c r="C156" i="41"/>
  <c r="G155" i="41"/>
  <c r="F155" i="41"/>
  <c r="E155" i="41"/>
  <c r="D155" i="41"/>
  <c r="C155" i="41"/>
  <c r="G154" i="41"/>
  <c r="F154" i="41"/>
  <c r="E154" i="41"/>
  <c r="D154" i="41"/>
  <c r="C154" i="41"/>
  <c r="G153" i="41"/>
  <c r="F153" i="41"/>
  <c r="E153" i="41"/>
  <c r="D153" i="41"/>
  <c r="C153" i="41"/>
  <c r="G152" i="41"/>
  <c r="F152" i="41"/>
  <c r="E152" i="41"/>
  <c r="D152" i="41"/>
  <c r="C152" i="41"/>
  <c r="G150" i="41"/>
  <c r="F150" i="41"/>
  <c r="E150" i="41"/>
  <c r="D150" i="41"/>
  <c r="C150" i="41"/>
  <c r="G149" i="41"/>
  <c r="F149" i="41"/>
  <c r="E149" i="41"/>
  <c r="D149" i="41"/>
  <c r="C149" i="41"/>
  <c r="G148" i="41"/>
  <c r="F148" i="41"/>
  <c r="E148" i="41"/>
  <c r="D148" i="41"/>
  <c r="C148" i="41"/>
  <c r="G147" i="41"/>
  <c r="F147" i="41"/>
  <c r="E147" i="41"/>
  <c r="D147" i="41"/>
  <c r="C147" i="41"/>
  <c r="G146" i="41"/>
  <c r="F146" i="41"/>
  <c r="E146" i="41"/>
  <c r="D146" i="41"/>
  <c r="C146" i="41"/>
  <c r="G145" i="41"/>
  <c r="F145" i="41"/>
  <c r="E145" i="41"/>
  <c r="D145" i="41"/>
  <c r="C145" i="41"/>
  <c r="G144" i="41"/>
  <c r="F144" i="41"/>
  <c r="E144" i="41"/>
  <c r="D144" i="41"/>
  <c r="C144" i="41"/>
  <c r="G143" i="41"/>
  <c r="F143" i="41"/>
  <c r="E143" i="41"/>
  <c r="D143" i="41"/>
  <c r="C143" i="41"/>
  <c r="G140" i="41"/>
  <c r="F140" i="41"/>
  <c r="E140" i="41"/>
  <c r="D140" i="41"/>
  <c r="C140" i="41"/>
  <c r="G136" i="41"/>
  <c r="F136" i="41"/>
  <c r="E136" i="41"/>
  <c r="D136" i="41"/>
  <c r="C136" i="41"/>
  <c r="G135" i="41"/>
  <c r="F135" i="41"/>
  <c r="E135" i="41"/>
  <c r="D135" i="41"/>
  <c r="C135" i="41"/>
  <c r="G134" i="41"/>
  <c r="F134" i="41"/>
  <c r="E134" i="41"/>
  <c r="D134" i="41"/>
  <c r="C134" i="41"/>
  <c r="G133" i="41"/>
  <c r="F133" i="41"/>
  <c r="E133" i="41"/>
  <c r="D133" i="41"/>
  <c r="C133" i="41"/>
  <c r="G132" i="41"/>
  <c r="F132" i="41"/>
  <c r="E132" i="41"/>
  <c r="D132" i="41"/>
  <c r="C132" i="41"/>
  <c r="G131" i="41"/>
  <c r="F131" i="41"/>
  <c r="E131" i="41"/>
  <c r="D131" i="41"/>
  <c r="C131" i="41"/>
  <c r="G130" i="41"/>
  <c r="F130" i="41"/>
  <c r="E130" i="41"/>
  <c r="D130" i="41"/>
  <c r="C130" i="41"/>
  <c r="G129" i="41"/>
  <c r="F129" i="41"/>
  <c r="E129" i="41"/>
  <c r="D129" i="41"/>
  <c r="C129" i="41"/>
  <c r="G127" i="41"/>
  <c r="F127" i="41"/>
  <c r="E127" i="41"/>
  <c r="D127" i="41"/>
  <c r="C127" i="41"/>
  <c r="G126" i="41"/>
  <c r="F126" i="41"/>
  <c r="E126" i="41"/>
  <c r="D126" i="41"/>
  <c r="C126" i="41"/>
  <c r="G124" i="41"/>
  <c r="F124" i="41"/>
  <c r="E124" i="41"/>
  <c r="D124" i="41"/>
  <c r="C124" i="41"/>
  <c r="G123" i="41"/>
  <c r="F123" i="41"/>
  <c r="E123" i="41"/>
  <c r="D123" i="41"/>
  <c r="C123" i="41"/>
  <c r="G121" i="41"/>
  <c r="F121" i="41"/>
  <c r="E121" i="41"/>
  <c r="D121" i="41"/>
  <c r="C121" i="41"/>
  <c r="G120" i="41"/>
  <c r="F120" i="41"/>
  <c r="E120" i="41"/>
  <c r="D120" i="41"/>
  <c r="C120" i="41"/>
  <c r="G119" i="41"/>
  <c r="F119" i="41"/>
  <c r="E119" i="41"/>
  <c r="D119" i="41"/>
  <c r="C119" i="41"/>
  <c r="G118" i="41"/>
  <c r="F118" i="41"/>
  <c r="E118" i="41"/>
  <c r="D118" i="41"/>
  <c r="C118" i="41"/>
  <c r="G117" i="41"/>
  <c r="F117" i="41"/>
  <c r="E117" i="41"/>
  <c r="D117" i="41"/>
  <c r="C117" i="41"/>
  <c r="G116" i="41"/>
  <c r="F116" i="41"/>
  <c r="E116" i="41"/>
  <c r="D116" i="41"/>
  <c r="C116" i="41"/>
  <c r="G115" i="41"/>
  <c r="F115" i="41"/>
  <c r="E115" i="41"/>
  <c r="D115" i="41"/>
  <c r="C115" i="41"/>
  <c r="G113" i="41"/>
  <c r="F113" i="41"/>
  <c r="E113" i="41"/>
  <c r="D113" i="41"/>
  <c r="C113" i="41"/>
  <c r="G112" i="41"/>
  <c r="F112" i="41"/>
  <c r="E112" i="41"/>
  <c r="D112" i="41"/>
  <c r="C112" i="41"/>
  <c r="G111" i="41"/>
  <c r="F111" i="41"/>
  <c r="E111" i="41"/>
  <c r="D111" i="41"/>
  <c r="C111" i="41"/>
  <c r="G110" i="41"/>
  <c r="F110" i="41"/>
  <c r="E110" i="41"/>
  <c r="D110" i="41"/>
  <c r="C110" i="41"/>
  <c r="G108" i="41"/>
  <c r="F108" i="41"/>
  <c r="E108" i="41"/>
  <c r="D108" i="41"/>
  <c r="C108" i="41"/>
  <c r="G107" i="41"/>
  <c r="F107" i="41"/>
  <c r="E107" i="41"/>
  <c r="D107" i="41"/>
  <c r="C107" i="41"/>
  <c r="G106" i="41"/>
  <c r="F106" i="41"/>
  <c r="E106" i="41"/>
  <c r="D106" i="41"/>
  <c r="C106" i="41"/>
  <c r="G105" i="41"/>
  <c r="F105" i="41"/>
  <c r="E105" i="41"/>
  <c r="D105" i="41"/>
  <c r="C105" i="41"/>
  <c r="G104" i="41"/>
  <c r="F104" i="41"/>
  <c r="E104" i="41"/>
  <c r="D104" i="41"/>
  <c r="C104" i="41"/>
  <c r="G101" i="41"/>
  <c r="F101" i="41"/>
  <c r="E101" i="41"/>
  <c r="D101" i="41"/>
  <c r="C101" i="41"/>
  <c r="G100" i="41"/>
  <c r="F100" i="41"/>
  <c r="E100" i="41"/>
  <c r="D100" i="41"/>
  <c r="C100" i="41"/>
  <c r="G99" i="41"/>
  <c r="F99" i="41"/>
  <c r="E99" i="41"/>
  <c r="D99" i="41"/>
  <c r="C99" i="41"/>
  <c r="G98" i="41"/>
  <c r="F98" i="41"/>
  <c r="E98" i="41"/>
  <c r="D98" i="41"/>
  <c r="C98" i="41"/>
  <c r="G96" i="41"/>
  <c r="F96" i="41"/>
  <c r="E96" i="41"/>
  <c r="D96" i="41"/>
  <c r="C96" i="41"/>
  <c r="G95" i="41"/>
  <c r="F95" i="41"/>
  <c r="E95" i="41"/>
  <c r="D95" i="41"/>
  <c r="C95" i="41"/>
  <c r="G94" i="41"/>
  <c r="F94" i="41"/>
  <c r="E94" i="41"/>
  <c r="D94" i="41"/>
  <c r="C94" i="41"/>
  <c r="G92" i="41"/>
  <c r="F92" i="41"/>
  <c r="E92" i="41"/>
  <c r="D92" i="41"/>
  <c r="C92" i="41"/>
  <c r="G91" i="41"/>
  <c r="F91" i="41"/>
  <c r="E91" i="41"/>
  <c r="D91" i="41"/>
  <c r="C91" i="41"/>
  <c r="G90" i="41"/>
  <c r="F90" i="41"/>
  <c r="E90" i="41"/>
  <c r="D90" i="41"/>
  <c r="C90" i="41"/>
  <c r="G89" i="41"/>
  <c r="F89" i="41"/>
  <c r="E89" i="41"/>
  <c r="D89" i="41"/>
  <c r="C89" i="41"/>
  <c r="G88" i="41"/>
  <c r="F88" i="41"/>
  <c r="E88" i="41"/>
  <c r="D88" i="41"/>
  <c r="C88" i="41"/>
  <c r="G87" i="41"/>
  <c r="F87" i="41"/>
  <c r="E87" i="41"/>
  <c r="D87" i="41"/>
  <c r="C87" i="41"/>
  <c r="G86" i="41"/>
  <c r="F86" i="41"/>
  <c r="E86" i="41"/>
  <c r="D86" i="41"/>
  <c r="C86" i="41"/>
  <c r="G85" i="41"/>
  <c r="F85" i="41"/>
  <c r="E85" i="41"/>
  <c r="D85" i="41"/>
  <c r="C85" i="41"/>
  <c r="G84" i="41"/>
  <c r="F84" i="41"/>
  <c r="E84" i="41"/>
  <c r="D84" i="41"/>
  <c r="C84" i="41"/>
  <c r="G82" i="41"/>
  <c r="F82" i="41"/>
  <c r="E82" i="41"/>
  <c r="D82" i="41"/>
  <c r="C82" i="41"/>
  <c r="G81" i="41"/>
  <c r="F81" i="41"/>
  <c r="E81" i="41"/>
  <c r="D81" i="41"/>
  <c r="C81" i="41"/>
  <c r="G80" i="41"/>
  <c r="F80" i="41"/>
  <c r="E80" i="41"/>
  <c r="D80" i="41"/>
  <c r="C80" i="41"/>
  <c r="G78" i="41"/>
  <c r="F78" i="41"/>
  <c r="E78" i="41"/>
  <c r="D78" i="41"/>
  <c r="C78" i="41"/>
  <c r="G77" i="41"/>
  <c r="F77" i="41"/>
  <c r="E77" i="41"/>
  <c r="D77" i="41"/>
  <c r="C77" i="41"/>
  <c r="G76" i="41"/>
  <c r="F76" i="41"/>
  <c r="E76" i="41"/>
  <c r="D76" i="41"/>
  <c r="C76" i="41"/>
  <c r="G73" i="41"/>
  <c r="F73" i="41"/>
  <c r="E73" i="41"/>
  <c r="D73" i="41"/>
  <c r="C73" i="41"/>
  <c r="G72" i="41"/>
  <c r="F72" i="41"/>
  <c r="E72" i="41"/>
  <c r="D72" i="41"/>
  <c r="C72" i="41"/>
  <c r="G71" i="41"/>
  <c r="F71" i="41"/>
  <c r="E71" i="41"/>
  <c r="D71" i="41"/>
  <c r="C71" i="41"/>
  <c r="G70" i="41"/>
  <c r="F70" i="41"/>
  <c r="E70" i="41"/>
  <c r="D70" i="41"/>
  <c r="C70" i="41"/>
  <c r="G68" i="41"/>
  <c r="F68" i="41"/>
  <c r="E68" i="41"/>
  <c r="D68" i="41"/>
  <c r="C68" i="41"/>
  <c r="G67" i="41"/>
  <c r="F67" i="41"/>
  <c r="E67" i="41"/>
  <c r="D67" i="41"/>
  <c r="C67" i="41"/>
  <c r="G66" i="41"/>
  <c r="F66" i="41"/>
  <c r="E66" i="41"/>
  <c r="D66" i="41"/>
  <c r="C66" i="41"/>
  <c r="G65" i="41"/>
  <c r="F65" i="41"/>
  <c r="E65" i="41"/>
  <c r="D65" i="41"/>
  <c r="C65" i="41"/>
  <c r="G64" i="41"/>
  <c r="F64" i="41"/>
  <c r="E64" i="41"/>
  <c r="D64" i="41"/>
  <c r="C64" i="41"/>
  <c r="G63" i="41"/>
  <c r="F63" i="41"/>
  <c r="E63" i="41"/>
  <c r="D63" i="41"/>
  <c r="C63" i="41"/>
  <c r="G62" i="41"/>
  <c r="F62" i="41"/>
  <c r="E62" i="41"/>
  <c r="D62" i="41"/>
  <c r="C62" i="41"/>
  <c r="G60" i="41"/>
  <c r="F60" i="41"/>
  <c r="E60" i="41"/>
  <c r="D60" i="41"/>
  <c r="C60" i="41"/>
  <c r="G59" i="41"/>
  <c r="F59" i="41"/>
  <c r="E59" i="41"/>
  <c r="D59" i="41"/>
  <c r="C59" i="41"/>
  <c r="G58" i="41"/>
  <c r="F58" i="41"/>
  <c r="E58" i="41"/>
  <c r="D58" i="41"/>
  <c r="C58" i="41"/>
  <c r="G57" i="41"/>
  <c r="F57" i="41"/>
  <c r="E57" i="41"/>
  <c r="D57" i="41"/>
  <c r="C57" i="41"/>
  <c r="G56" i="41"/>
  <c r="F56" i="41"/>
  <c r="E56" i="41"/>
  <c r="D56" i="41"/>
  <c r="C56" i="41"/>
  <c r="G55" i="41"/>
  <c r="F55" i="41"/>
  <c r="E55" i="41"/>
  <c r="D55" i="41"/>
  <c r="C55" i="41"/>
  <c r="G54" i="41"/>
  <c r="F54" i="41"/>
  <c r="E54" i="41"/>
  <c r="D54" i="41"/>
  <c r="C54" i="41"/>
  <c r="G52" i="41"/>
  <c r="F52" i="41"/>
  <c r="E52" i="41"/>
  <c r="D52" i="41"/>
  <c r="C52" i="41"/>
  <c r="G51" i="41"/>
  <c r="F51" i="41"/>
  <c r="E51" i="41"/>
  <c r="D51" i="41"/>
  <c r="C51" i="41"/>
  <c r="G50" i="41"/>
  <c r="F50" i="41"/>
  <c r="E50" i="41"/>
  <c r="D50" i="41"/>
  <c r="C50" i="41"/>
  <c r="G49" i="41"/>
  <c r="F49" i="41"/>
  <c r="E49" i="41"/>
  <c r="D49" i="41"/>
  <c r="C49" i="41"/>
  <c r="G48" i="41"/>
  <c r="F48" i="41"/>
  <c r="E48" i="41"/>
  <c r="D48" i="41"/>
  <c r="C48" i="41"/>
  <c r="G46" i="41"/>
  <c r="F46" i="41"/>
  <c r="E46" i="41"/>
  <c r="D46" i="41"/>
  <c r="C46" i="41"/>
  <c r="G45" i="41"/>
  <c r="F45" i="41"/>
  <c r="E45" i="41"/>
  <c r="D45" i="41"/>
  <c r="C45" i="41"/>
  <c r="G44" i="41"/>
  <c r="F44" i="41"/>
  <c r="E44" i="41"/>
  <c r="D44" i="41"/>
  <c r="C44" i="41"/>
  <c r="G43" i="41"/>
  <c r="F43" i="41"/>
  <c r="E43" i="41"/>
  <c r="D43" i="41"/>
  <c r="C43" i="41"/>
  <c r="G42" i="41"/>
  <c r="F42" i="41"/>
  <c r="E42" i="41"/>
  <c r="D42" i="41"/>
  <c r="C42" i="41"/>
  <c r="G38" i="41"/>
  <c r="F38" i="41"/>
  <c r="E38" i="41"/>
  <c r="D38" i="41"/>
  <c r="C38" i="41"/>
  <c r="G37" i="41"/>
  <c r="F37" i="41"/>
  <c r="E37" i="41"/>
  <c r="D37" i="41"/>
  <c r="C37" i="41"/>
  <c r="G35" i="41"/>
  <c r="F35" i="41"/>
  <c r="E35" i="41"/>
  <c r="D35" i="41"/>
  <c r="C35" i="41"/>
  <c r="G34" i="41"/>
  <c r="F34" i="41"/>
  <c r="E34" i="41"/>
  <c r="D34" i="41"/>
  <c r="C34" i="41"/>
  <c r="G33" i="41"/>
  <c r="F33" i="41"/>
  <c r="E33" i="41"/>
  <c r="D33" i="41"/>
  <c r="C33" i="41"/>
  <c r="G32" i="41"/>
  <c r="F32" i="41"/>
  <c r="E32" i="41"/>
  <c r="D32" i="41"/>
  <c r="C32" i="41"/>
  <c r="G30" i="41"/>
  <c r="F30" i="41"/>
  <c r="E30" i="41"/>
  <c r="D30" i="41"/>
  <c r="C30" i="41"/>
  <c r="G29" i="41"/>
  <c r="F29" i="41"/>
  <c r="E29" i="41"/>
  <c r="D29" i="41"/>
  <c r="C29" i="41"/>
  <c r="G28" i="41"/>
  <c r="F28" i="41"/>
  <c r="E28" i="41"/>
  <c r="D28" i="41"/>
  <c r="C28" i="41"/>
  <c r="G27" i="41"/>
  <c r="F27" i="41"/>
  <c r="E27" i="41"/>
  <c r="D27" i="41"/>
  <c r="C27" i="41"/>
  <c r="G26" i="41"/>
  <c r="F26" i="41"/>
  <c r="E26" i="41"/>
  <c r="D26" i="41"/>
  <c r="C26" i="41"/>
  <c r="G24" i="41"/>
  <c r="F24" i="41"/>
  <c r="E24" i="41"/>
  <c r="D24" i="41"/>
  <c r="C24" i="41"/>
  <c r="G23" i="41"/>
  <c r="F23" i="41"/>
  <c r="E23" i="41"/>
  <c r="D23" i="41"/>
  <c r="C23" i="41"/>
  <c r="G22" i="41"/>
  <c r="F22" i="41"/>
  <c r="E22" i="41"/>
  <c r="D22" i="41"/>
  <c r="C22" i="41"/>
  <c r="G21" i="41"/>
  <c r="F21" i="41"/>
  <c r="E21" i="41"/>
  <c r="D21" i="41"/>
  <c r="C21" i="41"/>
  <c r="G20" i="41"/>
  <c r="F20" i="41"/>
  <c r="E20" i="41"/>
  <c r="D20" i="41"/>
  <c r="C20" i="41"/>
  <c r="G18" i="41"/>
  <c r="F18" i="41"/>
  <c r="E18" i="41"/>
  <c r="D18" i="41"/>
  <c r="C18" i="41"/>
  <c r="G17" i="41"/>
  <c r="F17" i="41"/>
  <c r="E17" i="41"/>
  <c r="D17" i="41"/>
  <c r="C17" i="41"/>
  <c r="G16" i="41"/>
  <c r="F16" i="41"/>
  <c r="E16" i="41"/>
  <c r="D16" i="41"/>
  <c r="C16" i="41"/>
  <c r="G15" i="41"/>
  <c r="F15" i="41"/>
  <c r="E15" i="41"/>
  <c r="D15" i="41"/>
  <c r="C15" i="41"/>
  <c r="G14" i="41"/>
  <c r="F14" i="41"/>
  <c r="E14" i="41"/>
  <c r="D14" i="41"/>
  <c r="C14" i="41"/>
  <c r="G12" i="41"/>
  <c r="F12" i="41"/>
  <c r="E12" i="41"/>
  <c r="D12" i="41"/>
  <c r="C12" i="41"/>
  <c r="G11" i="41"/>
  <c r="F11" i="41"/>
  <c r="E11" i="41"/>
  <c r="D11" i="41"/>
  <c r="C11" i="41"/>
  <c r="G10" i="41"/>
  <c r="F10" i="41"/>
  <c r="E10" i="41"/>
  <c r="D10" i="41"/>
  <c r="C10" i="41"/>
  <c r="E1126" i="1"/>
  <c r="G1126" i="1" s="1"/>
  <c r="E1127" i="1"/>
  <c r="G1127" i="1" s="1"/>
  <c r="G1128" i="1"/>
  <c r="E1238" i="1"/>
  <c r="G1238" i="1" s="1"/>
  <c r="E1237" i="1"/>
  <c r="G1237" i="1" s="1"/>
  <c r="F1236" i="1"/>
  <c r="F1235" i="1" s="1"/>
  <c r="D1236" i="1"/>
  <c r="C1236" i="1"/>
  <c r="C1235" i="1" s="1"/>
  <c r="E1234" i="1"/>
  <c r="G1234" i="1" s="1"/>
  <c r="E1233" i="1"/>
  <c r="G1233" i="1" s="1"/>
  <c r="F1232" i="1"/>
  <c r="D1232" i="1"/>
  <c r="C1232" i="1"/>
  <c r="E1232" i="1" s="1"/>
  <c r="E1231" i="1"/>
  <c r="E1230" i="1"/>
  <c r="G1230" i="1" s="1"/>
  <c r="G1229" i="1" s="1"/>
  <c r="F1229" i="1"/>
  <c r="D1229" i="1"/>
  <c r="C1229" i="1"/>
  <c r="E1228" i="1"/>
  <c r="E1227" i="1"/>
  <c r="G1227" i="1" s="1"/>
  <c r="E1226" i="1"/>
  <c r="E1225" i="1"/>
  <c r="G1225" i="1" s="1"/>
  <c r="G1224" i="1" s="1"/>
  <c r="F1224" i="1"/>
  <c r="D1224" i="1"/>
  <c r="C1224" i="1"/>
  <c r="E1224" i="1" s="1"/>
  <c r="D1223" i="1"/>
  <c r="D1222" i="1" s="1"/>
  <c r="E1221" i="1"/>
  <c r="E1220" i="1"/>
  <c r="G1220" i="1" s="1"/>
  <c r="E1219" i="1"/>
  <c r="G1219" i="1" s="1"/>
  <c r="G1218" i="1" s="1"/>
  <c r="G1217" i="1" s="1"/>
  <c r="F1218" i="1"/>
  <c r="F1217" i="1" s="1"/>
  <c r="D1218" i="1"/>
  <c r="D1217" i="1" s="1"/>
  <c r="C1218" i="1"/>
  <c r="C1217" i="1" s="1"/>
  <c r="E1216" i="1"/>
  <c r="E1215" i="1"/>
  <c r="G1215" i="1" s="1"/>
  <c r="E1214" i="1"/>
  <c r="G1214" i="1" s="1"/>
  <c r="F1213" i="1"/>
  <c r="D1213" i="1"/>
  <c r="C1213" i="1"/>
  <c r="E1211" i="1"/>
  <c r="G1211" i="1" s="1"/>
  <c r="E1210" i="1"/>
  <c r="G1210" i="1" s="1"/>
  <c r="F1209" i="1"/>
  <c r="D1209" i="1"/>
  <c r="C1209" i="1"/>
  <c r="E1207" i="1"/>
  <c r="G1207" i="1" s="1"/>
  <c r="E1206" i="1"/>
  <c r="G1206" i="1" s="1"/>
  <c r="G1205" i="1" s="1"/>
  <c r="F1205" i="1"/>
  <c r="D1205" i="1"/>
  <c r="C1205" i="1"/>
  <c r="E1204" i="1"/>
  <c r="G1204" i="1" s="1"/>
  <c r="E1203" i="1"/>
  <c r="G1203" i="1" s="1"/>
  <c r="F1202" i="1"/>
  <c r="D1202" i="1"/>
  <c r="C1202" i="1"/>
  <c r="E1202" i="1" s="1"/>
  <c r="E1201" i="1"/>
  <c r="G1201" i="1" s="1"/>
  <c r="E1200" i="1"/>
  <c r="G1200" i="1" s="1"/>
  <c r="E1199" i="1"/>
  <c r="G1199" i="1" s="1"/>
  <c r="E1198" i="1"/>
  <c r="G1198" i="1" s="1"/>
  <c r="F1197" i="1"/>
  <c r="D1197" i="1"/>
  <c r="E1197" i="1" s="1"/>
  <c r="C1197" i="1"/>
  <c r="E1196" i="1"/>
  <c r="G1196" i="1" s="1"/>
  <c r="G1195" i="1"/>
  <c r="F1195" i="1"/>
  <c r="D1195" i="1"/>
  <c r="C1195" i="1"/>
  <c r="E1192" i="1"/>
  <c r="G1192" i="1" s="1"/>
  <c r="E1191" i="1"/>
  <c r="G1191" i="1" s="1"/>
  <c r="E1190" i="1"/>
  <c r="G1190" i="1" s="1"/>
  <c r="E1189" i="1"/>
  <c r="G1189" i="1" s="1"/>
  <c r="F1188" i="1"/>
  <c r="D1188" i="1"/>
  <c r="C1188" i="1"/>
  <c r="E1187" i="1"/>
  <c r="G1187" i="1" s="1"/>
  <c r="E1186" i="1"/>
  <c r="G1186" i="1" s="1"/>
  <c r="F1185" i="1"/>
  <c r="D1185" i="1"/>
  <c r="C1185" i="1"/>
  <c r="E1184" i="1"/>
  <c r="G1184" i="1" s="1"/>
  <c r="E1183" i="1"/>
  <c r="G1183" i="1" s="1"/>
  <c r="E1182" i="1"/>
  <c r="G1182" i="1" s="1"/>
  <c r="E1181" i="1"/>
  <c r="G1181" i="1" s="1"/>
  <c r="E1180" i="1"/>
  <c r="G1180" i="1" s="1"/>
  <c r="E1179" i="1"/>
  <c r="G1179" i="1" s="1"/>
  <c r="F1178" i="1"/>
  <c r="D1178" i="1"/>
  <c r="C1178" i="1"/>
  <c r="E1177" i="1"/>
  <c r="G1177" i="1" s="1"/>
  <c r="E1176" i="1"/>
  <c r="G1176" i="1" s="1"/>
  <c r="E1175" i="1"/>
  <c r="G1175" i="1" s="1"/>
  <c r="E1174" i="1"/>
  <c r="G1174" i="1" s="1"/>
  <c r="E1173" i="1"/>
  <c r="G1173" i="1" s="1"/>
  <c r="G1172" i="1"/>
  <c r="E1172" i="1"/>
  <c r="E1171" i="1"/>
  <c r="G1171" i="1" s="1"/>
  <c r="E1170" i="1"/>
  <c r="G1170" i="1" s="1"/>
  <c r="F1169" i="1"/>
  <c r="D1169" i="1"/>
  <c r="C1169" i="1"/>
  <c r="E1169" i="1" s="1"/>
  <c r="E1167" i="1"/>
  <c r="G1167" i="1" s="1"/>
  <c r="G1166" i="1" s="1"/>
  <c r="G1165" i="1" s="1"/>
  <c r="F1166" i="1"/>
  <c r="D1166" i="1"/>
  <c r="D1165" i="1" s="1"/>
  <c r="C1166" i="1"/>
  <c r="E1166" i="1" s="1"/>
  <c r="F1165" i="1"/>
  <c r="E1164" i="1"/>
  <c r="E1163" i="1"/>
  <c r="G1163" i="1" s="1"/>
  <c r="E1162" i="1"/>
  <c r="G1162" i="1" s="1"/>
  <c r="E1161" i="1"/>
  <c r="G1161" i="1" s="1"/>
  <c r="E1160" i="1"/>
  <c r="G1160" i="1" s="1"/>
  <c r="E1159" i="1"/>
  <c r="G1159" i="1" s="1"/>
  <c r="E1158" i="1"/>
  <c r="G1158" i="1" s="1"/>
  <c r="E1157" i="1"/>
  <c r="G1157" i="1" s="1"/>
  <c r="E1156" i="1"/>
  <c r="G1156" i="1" s="1"/>
  <c r="F1155" i="1"/>
  <c r="D1155" i="1"/>
  <c r="C1155" i="1"/>
  <c r="E1154" i="1"/>
  <c r="G1154" i="1" s="1"/>
  <c r="E1153" i="1"/>
  <c r="G1153" i="1" s="1"/>
  <c r="G1152" i="1" s="1"/>
  <c r="F1152" i="1"/>
  <c r="D1152" i="1"/>
  <c r="C1152" i="1"/>
  <c r="E1152" i="1" s="1"/>
  <c r="E1151" i="1"/>
  <c r="G1151" i="1" s="1"/>
  <c r="E1150" i="1"/>
  <c r="G1150" i="1" s="1"/>
  <c r="F1149" i="1"/>
  <c r="D1149" i="1"/>
  <c r="C1149" i="1"/>
  <c r="E1149" i="1" s="1"/>
  <c r="E1148" i="1"/>
  <c r="G1148" i="1" s="1"/>
  <c r="E1147" i="1"/>
  <c r="G1147" i="1" s="1"/>
  <c r="E1146" i="1"/>
  <c r="G1146" i="1" s="1"/>
  <c r="E1145" i="1"/>
  <c r="G1145" i="1" s="1"/>
  <c r="E1144" i="1"/>
  <c r="G1144" i="1" s="1"/>
  <c r="E1143" i="1"/>
  <c r="G1143" i="1" s="1"/>
  <c r="E1142" i="1"/>
  <c r="G1142" i="1" s="1"/>
  <c r="F1141" i="1"/>
  <c r="D1141" i="1"/>
  <c r="C1141" i="1"/>
  <c r="E1141" i="1" s="1"/>
  <c r="E1140" i="1"/>
  <c r="G1140" i="1" s="1"/>
  <c r="E1139" i="1"/>
  <c r="G1139" i="1" s="1"/>
  <c r="E1138" i="1"/>
  <c r="G1138" i="1" s="1"/>
  <c r="E1137" i="1"/>
  <c r="G1137" i="1" s="1"/>
  <c r="F1136" i="1"/>
  <c r="D1136" i="1"/>
  <c r="C1136" i="1"/>
  <c r="E1136" i="1" s="1"/>
  <c r="E1135" i="1"/>
  <c r="G1135" i="1" s="1"/>
  <c r="E1134" i="1"/>
  <c r="G1134" i="1" s="1"/>
  <c r="E1133" i="1"/>
  <c r="G1133" i="1" s="1"/>
  <c r="E1132" i="1"/>
  <c r="G1132" i="1" s="1"/>
  <c r="E1131" i="1"/>
  <c r="G1131" i="1" s="1"/>
  <c r="F1130" i="1"/>
  <c r="D1130" i="1"/>
  <c r="C1130" i="1"/>
  <c r="E1130" i="1" s="1"/>
  <c r="E1128" i="1"/>
  <c r="E1125" i="1"/>
  <c r="G1125" i="1" s="1"/>
  <c r="F1124" i="1"/>
  <c r="D1124" i="1"/>
  <c r="C1124" i="1"/>
  <c r="E1124" i="1" s="1"/>
  <c r="E1123" i="1"/>
  <c r="G1123" i="1" s="1"/>
  <c r="E1122" i="1"/>
  <c r="G1122" i="1" s="1"/>
  <c r="E1121" i="1"/>
  <c r="G1121" i="1" s="1"/>
  <c r="F1120" i="1"/>
  <c r="D1120" i="1"/>
  <c r="C1120" i="1"/>
  <c r="E1119" i="1"/>
  <c r="G1119" i="1" s="1"/>
  <c r="E1118" i="1"/>
  <c r="G1118" i="1" s="1"/>
  <c r="E1117" i="1"/>
  <c r="G1117" i="1" s="1"/>
  <c r="E1116" i="1"/>
  <c r="G1116" i="1" s="1"/>
  <c r="E1115" i="1"/>
  <c r="G1115" i="1" s="1"/>
  <c r="E1114" i="1"/>
  <c r="G1114" i="1" s="1"/>
  <c r="E1113" i="1"/>
  <c r="G1113" i="1" s="1"/>
  <c r="E1112" i="1"/>
  <c r="G1112" i="1" s="1"/>
  <c r="E1111" i="1"/>
  <c r="G1111" i="1" s="1"/>
  <c r="F1110" i="1"/>
  <c r="D1110" i="1"/>
  <c r="C1110" i="1"/>
  <c r="E1109" i="1"/>
  <c r="G1109" i="1" s="1"/>
  <c r="E1108" i="1"/>
  <c r="G1108" i="1" s="1"/>
  <c r="E1107" i="1"/>
  <c r="G1107" i="1" s="1"/>
  <c r="F1106" i="1"/>
  <c r="D1106" i="1"/>
  <c r="C1106" i="1"/>
  <c r="E1105" i="1"/>
  <c r="G1105" i="1" s="1"/>
  <c r="E1104" i="1"/>
  <c r="G1104" i="1" s="1"/>
  <c r="F1103" i="1"/>
  <c r="D1103" i="1"/>
  <c r="C1103" i="1"/>
  <c r="E1102" i="1"/>
  <c r="E1101" i="1"/>
  <c r="G1101" i="1" s="1"/>
  <c r="E1100" i="1"/>
  <c r="G1100" i="1" s="1"/>
  <c r="E1099" i="1"/>
  <c r="G1099" i="1" s="1"/>
  <c r="E1098" i="1"/>
  <c r="G1098" i="1" s="1"/>
  <c r="F1097" i="1"/>
  <c r="D1097" i="1"/>
  <c r="C1097" i="1"/>
  <c r="E1097" i="1" s="1"/>
  <c r="E1096" i="1"/>
  <c r="G1096" i="1" s="1"/>
  <c r="E1095" i="1"/>
  <c r="G1095" i="1" s="1"/>
  <c r="E1094" i="1"/>
  <c r="G1094" i="1" s="1"/>
  <c r="E1093" i="1"/>
  <c r="G1093" i="1" s="1"/>
  <c r="E1092" i="1"/>
  <c r="G1092" i="1" s="1"/>
  <c r="E1091" i="1"/>
  <c r="G1091" i="1" s="1"/>
  <c r="E1090" i="1"/>
  <c r="G1090" i="1" s="1"/>
  <c r="F1089" i="1"/>
  <c r="D1089" i="1"/>
  <c r="C1089" i="1"/>
  <c r="E1088" i="1"/>
  <c r="G1088" i="1" s="1"/>
  <c r="E1087" i="1"/>
  <c r="G1087" i="1" s="1"/>
  <c r="E1086" i="1"/>
  <c r="G1086" i="1" s="1"/>
  <c r="E1085" i="1"/>
  <c r="G1085" i="1" s="1"/>
  <c r="E1084" i="1"/>
  <c r="G1084" i="1" s="1"/>
  <c r="E1083" i="1"/>
  <c r="G1083" i="1" s="1"/>
  <c r="E1082" i="1"/>
  <c r="G1082" i="1" s="1"/>
  <c r="F1081" i="1"/>
  <c r="D1081" i="1"/>
  <c r="C1081" i="1"/>
  <c r="E1081" i="1" s="1"/>
  <c r="E1080" i="1"/>
  <c r="G1080" i="1" s="1"/>
  <c r="E1079" i="1"/>
  <c r="G1079" i="1" s="1"/>
  <c r="E1078" i="1"/>
  <c r="G1078" i="1" s="1"/>
  <c r="E1077" i="1"/>
  <c r="G1077" i="1" s="1"/>
  <c r="E1076" i="1"/>
  <c r="G1076" i="1" s="1"/>
  <c r="F1075" i="1"/>
  <c r="D1075" i="1"/>
  <c r="C1075" i="1"/>
  <c r="E1075" i="1" s="1"/>
  <c r="E1074" i="1"/>
  <c r="G1074" i="1" s="1"/>
  <c r="E1073" i="1"/>
  <c r="G1073" i="1" s="1"/>
  <c r="G1072" i="1"/>
  <c r="E1072" i="1"/>
  <c r="E1071" i="1"/>
  <c r="G1071" i="1" s="1"/>
  <c r="E1070" i="1"/>
  <c r="G1070" i="1" s="1"/>
  <c r="F1069" i="1"/>
  <c r="D1069" i="1"/>
  <c r="C1069" i="1"/>
  <c r="E1069" i="1" s="1"/>
  <c r="E1066" i="1"/>
  <c r="G1066" i="1" s="1"/>
  <c r="E1065" i="1"/>
  <c r="G1065" i="1" s="1"/>
  <c r="F1064" i="1"/>
  <c r="D1064" i="1"/>
  <c r="C1064" i="1"/>
  <c r="E1064" i="1" s="1"/>
  <c r="E1063" i="1"/>
  <c r="G1063" i="1" s="1"/>
  <c r="E1062" i="1"/>
  <c r="G1062" i="1" s="1"/>
  <c r="E1061" i="1"/>
  <c r="G1061" i="1" s="1"/>
  <c r="E1060" i="1"/>
  <c r="G1060" i="1" s="1"/>
  <c r="F1059" i="1"/>
  <c r="D1059" i="1"/>
  <c r="C1059" i="1"/>
  <c r="E1058" i="1"/>
  <c r="G1058" i="1" s="1"/>
  <c r="E1057" i="1"/>
  <c r="G1057" i="1" s="1"/>
  <c r="E1056" i="1"/>
  <c r="G1056" i="1" s="1"/>
  <c r="E1055" i="1"/>
  <c r="G1055" i="1" s="1"/>
  <c r="E1054" i="1"/>
  <c r="G1054" i="1" s="1"/>
  <c r="F1053" i="1"/>
  <c r="D1053" i="1"/>
  <c r="C1053" i="1"/>
  <c r="E1052" i="1"/>
  <c r="G1052" i="1" s="1"/>
  <c r="E1051" i="1"/>
  <c r="G1051" i="1" s="1"/>
  <c r="E1050" i="1"/>
  <c r="G1050" i="1" s="1"/>
  <c r="E1049" i="1"/>
  <c r="G1049" i="1" s="1"/>
  <c r="E1048" i="1"/>
  <c r="G1048" i="1" s="1"/>
  <c r="F1047" i="1"/>
  <c r="D1047" i="1"/>
  <c r="C1047" i="1"/>
  <c r="E1046" i="1"/>
  <c r="G1046" i="1" s="1"/>
  <c r="E1045" i="1"/>
  <c r="G1045" i="1" s="1"/>
  <c r="E1044" i="1"/>
  <c r="G1044" i="1" s="1"/>
  <c r="E1043" i="1"/>
  <c r="G1043" i="1" s="1"/>
  <c r="E1042" i="1"/>
  <c r="G1042" i="1" s="1"/>
  <c r="F1041" i="1"/>
  <c r="D1041" i="1"/>
  <c r="C1041" i="1"/>
  <c r="E1041" i="1" s="1"/>
  <c r="E1040" i="1"/>
  <c r="G1040" i="1" s="1"/>
  <c r="E1039" i="1"/>
  <c r="G1039" i="1" s="1"/>
  <c r="E1038" i="1"/>
  <c r="G1038" i="1" s="1"/>
  <c r="F1037" i="1"/>
  <c r="D1037" i="1"/>
  <c r="C1037" i="1"/>
  <c r="E177" i="41" l="1"/>
  <c r="D11" i="82"/>
  <c r="E1213" i="1"/>
  <c r="E1205" i="1"/>
  <c r="E1217" i="1"/>
  <c r="C1223" i="1"/>
  <c r="G1236" i="1"/>
  <c r="G1235" i="1" s="1"/>
  <c r="E1209" i="1"/>
  <c r="G1213" i="1"/>
  <c r="E1188" i="1"/>
  <c r="D1168" i="1"/>
  <c r="G1185" i="1"/>
  <c r="F1168" i="1"/>
  <c r="E1178" i="1"/>
  <c r="C1165" i="1"/>
  <c r="E1165" i="1" s="1"/>
  <c r="G1136" i="1"/>
  <c r="F1194" i="1"/>
  <c r="F1193" i="1" s="1"/>
  <c r="F1223" i="1"/>
  <c r="F1222" i="1" s="1"/>
  <c r="E1218" i="1"/>
  <c r="G1149" i="1"/>
  <c r="E1155" i="1"/>
  <c r="E1059" i="1"/>
  <c r="E1089" i="1"/>
  <c r="F1129" i="1"/>
  <c r="G1155" i="1"/>
  <c r="E1229" i="1"/>
  <c r="G1232" i="1"/>
  <c r="G1120" i="1"/>
  <c r="E1120" i="1"/>
  <c r="E1110" i="1"/>
  <c r="E1106" i="1"/>
  <c r="G1110" i="1"/>
  <c r="E1103" i="1"/>
  <c r="G1103" i="1"/>
  <c r="G1081" i="1"/>
  <c r="F1068" i="1"/>
  <c r="G1075" i="1"/>
  <c r="G1064" i="1"/>
  <c r="F1036" i="1"/>
  <c r="G1041" i="1"/>
  <c r="D1036" i="1"/>
  <c r="G1209" i="1"/>
  <c r="G1202" i="1"/>
  <c r="G1059" i="1"/>
  <c r="G1053" i="1"/>
  <c r="E1037" i="1"/>
  <c r="G1047" i="1"/>
  <c r="G1106" i="1"/>
  <c r="G1037" i="1"/>
  <c r="G1141" i="1"/>
  <c r="G1223" i="1"/>
  <c r="G1222" i="1" s="1"/>
  <c r="E1053" i="1"/>
  <c r="G1097" i="1"/>
  <c r="C1129" i="1"/>
  <c r="G1130" i="1"/>
  <c r="D1129" i="1"/>
  <c r="E1047" i="1"/>
  <c r="C1036" i="1"/>
  <c r="G1089" i="1"/>
  <c r="D1235" i="1"/>
  <c r="E1235" i="1" s="1"/>
  <c r="E1236" i="1"/>
  <c r="E1185" i="1"/>
  <c r="C1168" i="1"/>
  <c r="E1168" i="1" s="1"/>
  <c r="D1194" i="1"/>
  <c r="D1193" i="1" s="1"/>
  <c r="G1178" i="1"/>
  <c r="C1194" i="1"/>
  <c r="E1195" i="1"/>
  <c r="G1197" i="1"/>
  <c r="C1068" i="1"/>
  <c r="G1069" i="1"/>
  <c r="D1068" i="1"/>
  <c r="G1124" i="1"/>
  <c r="G1169" i="1"/>
  <c r="G1188" i="1"/>
  <c r="E1223" i="1" l="1"/>
  <c r="C1222" i="1"/>
  <c r="E1222" i="1" s="1"/>
  <c r="G1194" i="1"/>
  <c r="G1193" i="1" s="1"/>
  <c r="G1129" i="1"/>
  <c r="F1035" i="1"/>
  <c r="D1035" i="1"/>
  <c r="C13" i="74" s="1"/>
  <c r="G1036" i="1"/>
  <c r="C1193" i="1"/>
  <c r="E1193" i="1" s="1"/>
  <c r="E1194" i="1"/>
  <c r="G1168" i="1"/>
  <c r="E1036" i="1"/>
  <c r="G1068" i="1"/>
  <c r="E1068" i="1"/>
  <c r="E1129" i="1"/>
  <c r="F1034" i="1" l="1"/>
  <c r="D13" i="74"/>
  <c r="G1035" i="1"/>
  <c r="E13" i="74" s="1"/>
  <c r="C1035" i="1"/>
  <c r="B13" i="74" s="1"/>
  <c r="E1035" i="1" l="1"/>
  <c r="G1034" i="1"/>
  <c r="C78" i="51" l="1"/>
  <c r="D78" i="51"/>
  <c r="F78" i="51"/>
  <c r="G78" i="51"/>
  <c r="I78" i="51"/>
  <c r="J78" i="51"/>
  <c r="L78" i="51"/>
  <c r="M78" i="51"/>
  <c r="O78" i="51"/>
  <c r="P78" i="51"/>
  <c r="K78" i="51" l="1"/>
  <c r="Q78" i="51"/>
  <c r="E78" i="51"/>
  <c r="H78" i="51"/>
  <c r="N78" i="51"/>
  <c r="G736" i="1"/>
  <c r="G210" i="1"/>
  <c r="G209" i="1"/>
  <c r="G206" i="1"/>
  <c r="G205" i="1"/>
  <c r="G202" i="1"/>
  <c r="G198" i="1"/>
  <c r="E199" i="41"/>
  <c r="E4" i="41"/>
  <c r="D4" i="41"/>
  <c r="C4" i="41"/>
  <c r="D199" i="41"/>
  <c r="D197" i="41"/>
  <c r="D168" i="41"/>
  <c r="D139" i="41"/>
  <c r="D138" i="41" s="1"/>
  <c r="D125" i="41"/>
  <c r="D819" i="1"/>
  <c r="D202" i="41" s="1"/>
  <c r="C819" i="1"/>
  <c r="E1032" i="1"/>
  <c r="E211" i="41" s="1"/>
  <c r="E1031" i="1"/>
  <c r="E210" i="41" s="1"/>
  <c r="E1028" i="1"/>
  <c r="E207" i="41" s="1"/>
  <c r="E1027" i="1"/>
  <c r="E206" i="41" s="1"/>
  <c r="E1025" i="1"/>
  <c r="E1024" i="1"/>
  <c r="E203" i="41" s="1"/>
  <c r="E1022" i="1"/>
  <c r="E1021" i="1"/>
  <c r="E1020" i="1"/>
  <c r="E1019" i="1"/>
  <c r="E198" i="41" s="1"/>
  <c r="E1015" i="1"/>
  <c r="E1014" i="1"/>
  <c r="E193" i="41" s="1"/>
  <c r="E1013" i="1"/>
  <c r="E192" i="41" s="1"/>
  <c r="E1010" i="1"/>
  <c r="E1009" i="1"/>
  <c r="E188" i="41" s="1"/>
  <c r="E1008" i="1"/>
  <c r="E187" i="41" s="1"/>
  <c r="E1005" i="1"/>
  <c r="E1004" i="1"/>
  <c r="E1001" i="1"/>
  <c r="E1000" i="1"/>
  <c r="E998" i="1"/>
  <c r="E997" i="1"/>
  <c r="E995" i="1"/>
  <c r="E994" i="1"/>
  <c r="E993" i="1"/>
  <c r="E992" i="1"/>
  <c r="E990" i="1"/>
  <c r="E986" i="1"/>
  <c r="E985" i="1"/>
  <c r="E984" i="1"/>
  <c r="E983" i="1"/>
  <c r="E981" i="1"/>
  <c r="E980" i="1"/>
  <c r="E978" i="1"/>
  <c r="E977" i="1"/>
  <c r="E976" i="1"/>
  <c r="E975" i="1"/>
  <c r="E974" i="1"/>
  <c r="E973" i="1"/>
  <c r="E971" i="1"/>
  <c r="E970" i="1"/>
  <c r="E969" i="1"/>
  <c r="E968" i="1"/>
  <c r="E967" i="1"/>
  <c r="E966" i="1"/>
  <c r="E965" i="1"/>
  <c r="E964" i="1"/>
  <c r="E961" i="1"/>
  <c r="E958" i="1"/>
  <c r="E957" i="1"/>
  <c r="E956" i="1"/>
  <c r="E955" i="1"/>
  <c r="E954" i="1"/>
  <c r="E953" i="1"/>
  <c r="E952" i="1"/>
  <c r="E951" i="1"/>
  <c r="E950" i="1"/>
  <c r="E948" i="1"/>
  <c r="E947" i="1"/>
  <c r="E945" i="1"/>
  <c r="E944" i="1"/>
  <c r="E942" i="1"/>
  <c r="E941" i="1"/>
  <c r="E940" i="1"/>
  <c r="E939" i="1"/>
  <c r="E938" i="1"/>
  <c r="E937" i="1"/>
  <c r="E936" i="1"/>
  <c r="E934" i="1"/>
  <c r="E933" i="1"/>
  <c r="E932" i="1"/>
  <c r="E931" i="1"/>
  <c r="E929" i="1"/>
  <c r="E928" i="1"/>
  <c r="E927" i="1"/>
  <c r="E926" i="1"/>
  <c r="E925" i="1"/>
  <c r="E922" i="1"/>
  <c r="E921" i="1"/>
  <c r="E920" i="1"/>
  <c r="E918" i="1"/>
  <c r="E917" i="1"/>
  <c r="E916" i="1"/>
  <c r="E914" i="1"/>
  <c r="E913" i="1"/>
  <c r="E912" i="1"/>
  <c r="E911" i="1"/>
  <c r="E910" i="1"/>
  <c r="E909" i="1"/>
  <c r="E908" i="1"/>
  <c r="E907" i="1"/>
  <c r="E906" i="1"/>
  <c r="E904" i="1"/>
  <c r="E903" i="1"/>
  <c r="E902" i="1"/>
  <c r="E900" i="1"/>
  <c r="E899" i="1"/>
  <c r="E897" i="1"/>
  <c r="E896" i="1"/>
  <c r="E895" i="1"/>
  <c r="E894" i="1"/>
  <c r="E893" i="1"/>
  <c r="E891" i="1"/>
  <c r="E890" i="1"/>
  <c r="E889" i="1"/>
  <c r="E888" i="1"/>
  <c r="E887" i="1"/>
  <c r="E886" i="1"/>
  <c r="E885" i="1"/>
  <c r="E883" i="1"/>
  <c r="E882" i="1"/>
  <c r="E881" i="1"/>
  <c r="E880" i="1"/>
  <c r="E879" i="1"/>
  <c r="E878" i="1"/>
  <c r="E877" i="1"/>
  <c r="E875" i="1"/>
  <c r="E874" i="1"/>
  <c r="E873" i="1"/>
  <c r="E872" i="1"/>
  <c r="E871" i="1"/>
  <c r="E869" i="1"/>
  <c r="E868" i="1"/>
  <c r="E867" i="1"/>
  <c r="E866" i="1"/>
  <c r="E865" i="1"/>
  <c r="E861" i="1"/>
  <c r="E860" i="1"/>
  <c r="E858" i="1"/>
  <c r="E857" i="1"/>
  <c r="E856" i="1"/>
  <c r="E855" i="1"/>
  <c r="E853" i="1"/>
  <c r="E852" i="1"/>
  <c r="E851" i="1"/>
  <c r="E850" i="1"/>
  <c r="E849" i="1"/>
  <c r="E847" i="1"/>
  <c r="E846" i="1"/>
  <c r="E845" i="1"/>
  <c r="E844" i="1"/>
  <c r="E843" i="1"/>
  <c r="E841" i="1"/>
  <c r="E840" i="1"/>
  <c r="E839" i="1"/>
  <c r="E838" i="1"/>
  <c r="E837" i="1"/>
  <c r="E835" i="1"/>
  <c r="E834" i="1"/>
  <c r="E833" i="1"/>
  <c r="E827" i="1"/>
  <c r="E826" i="1"/>
  <c r="E823" i="1"/>
  <c r="E822" i="1"/>
  <c r="E820" i="1"/>
  <c r="E817" i="1"/>
  <c r="E816" i="1"/>
  <c r="E815" i="1"/>
  <c r="E814" i="1"/>
  <c r="E809" i="1"/>
  <c r="E808" i="1"/>
  <c r="E805" i="1"/>
  <c r="E804" i="1"/>
  <c r="E803" i="1"/>
  <c r="E800" i="1"/>
  <c r="E799" i="1"/>
  <c r="E796" i="1"/>
  <c r="E795" i="1"/>
  <c r="E793" i="1"/>
  <c r="E792" i="1"/>
  <c r="E790" i="1"/>
  <c r="E789" i="1"/>
  <c r="E788" i="1"/>
  <c r="E787" i="1"/>
  <c r="E785" i="1"/>
  <c r="E781" i="1"/>
  <c r="E780" i="1"/>
  <c r="E779" i="1"/>
  <c r="E778" i="1"/>
  <c r="E776" i="1"/>
  <c r="E775" i="1"/>
  <c r="E773" i="1"/>
  <c r="E772" i="1"/>
  <c r="E771" i="1"/>
  <c r="E770" i="1"/>
  <c r="E769" i="1"/>
  <c r="E768" i="1"/>
  <c r="E766" i="1"/>
  <c r="E765" i="1"/>
  <c r="E764" i="1"/>
  <c r="E763" i="1"/>
  <c r="E762" i="1"/>
  <c r="E761" i="1"/>
  <c r="E760" i="1"/>
  <c r="E759" i="1"/>
  <c r="E756" i="1"/>
  <c r="E753" i="1"/>
  <c r="E752" i="1"/>
  <c r="E751" i="1"/>
  <c r="E750" i="1"/>
  <c r="E749" i="1"/>
  <c r="E748" i="1"/>
  <c r="E747" i="1"/>
  <c r="E746" i="1"/>
  <c r="E745" i="1"/>
  <c r="E743" i="1"/>
  <c r="E742" i="1"/>
  <c r="E740" i="1"/>
  <c r="E739" i="1"/>
  <c r="E737" i="1"/>
  <c r="E736" i="1"/>
  <c r="E735" i="1"/>
  <c r="E734" i="1"/>
  <c r="E733" i="1"/>
  <c r="E732" i="1"/>
  <c r="E731" i="1"/>
  <c r="E729" i="1"/>
  <c r="E728" i="1"/>
  <c r="E727" i="1"/>
  <c r="E726" i="1"/>
  <c r="E724" i="1"/>
  <c r="E723" i="1"/>
  <c r="E722" i="1"/>
  <c r="E721" i="1"/>
  <c r="E720" i="1"/>
  <c r="E717" i="1"/>
  <c r="E716" i="1"/>
  <c r="E715" i="1"/>
  <c r="E714" i="1"/>
  <c r="E712" i="1"/>
  <c r="E711" i="1"/>
  <c r="E710" i="1"/>
  <c r="E708" i="1"/>
  <c r="E707" i="1"/>
  <c r="E706" i="1"/>
  <c r="E705" i="1"/>
  <c r="E704" i="1"/>
  <c r="E703" i="1"/>
  <c r="E702" i="1"/>
  <c r="E701" i="1"/>
  <c r="E700" i="1"/>
  <c r="E698" i="1"/>
  <c r="E697" i="1"/>
  <c r="E696" i="1"/>
  <c r="E694" i="1"/>
  <c r="E693" i="1"/>
  <c r="E691" i="1"/>
  <c r="E690" i="1"/>
  <c r="E689" i="1"/>
  <c r="E688" i="1"/>
  <c r="E687" i="1"/>
  <c r="E685" i="1"/>
  <c r="E684" i="1"/>
  <c r="E683" i="1"/>
  <c r="E682" i="1"/>
  <c r="E681" i="1"/>
  <c r="E680" i="1"/>
  <c r="E679" i="1"/>
  <c r="E677" i="1"/>
  <c r="E676" i="1"/>
  <c r="E675" i="1"/>
  <c r="E674" i="1"/>
  <c r="E673" i="1"/>
  <c r="E672" i="1"/>
  <c r="E671" i="1"/>
  <c r="E669" i="1"/>
  <c r="E668" i="1"/>
  <c r="E667" i="1"/>
  <c r="E666" i="1"/>
  <c r="E665" i="1"/>
  <c r="E663" i="1"/>
  <c r="E662" i="1"/>
  <c r="E661" i="1"/>
  <c r="E660" i="1"/>
  <c r="E659" i="1"/>
  <c r="E655" i="1"/>
  <c r="E654" i="1"/>
  <c r="E652" i="1"/>
  <c r="E651" i="1"/>
  <c r="E650" i="1"/>
  <c r="E649" i="1"/>
  <c r="E647" i="1"/>
  <c r="E646" i="1"/>
  <c r="E645" i="1"/>
  <c r="E644" i="1"/>
  <c r="E643" i="1"/>
  <c r="E641" i="1"/>
  <c r="E640" i="1"/>
  <c r="E639" i="1"/>
  <c r="E638" i="1"/>
  <c r="E637" i="1"/>
  <c r="E635" i="1"/>
  <c r="E634" i="1"/>
  <c r="E633" i="1"/>
  <c r="E632" i="1"/>
  <c r="E631" i="1"/>
  <c r="E629" i="1"/>
  <c r="E628" i="1"/>
  <c r="E627" i="1"/>
  <c r="E621" i="1"/>
  <c r="E620" i="1"/>
  <c r="E617" i="1"/>
  <c r="E616" i="1"/>
  <c r="E614" i="1"/>
  <c r="E613" i="1"/>
  <c r="E611" i="1"/>
  <c r="E610" i="1"/>
  <c r="E609" i="1"/>
  <c r="E608" i="1"/>
  <c r="E604" i="1"/>
  <c r="E603" i="1"/>
  <c r="E602" i="1"/>
  <c r="E599" i="1"/>
  <c r="E598" i="1"/>
  <c r="E597" i="1"/>
  <c r="E594" i="1"/>
  <c r="E593" i="1"/>
  <c r="E590" i="1"/>
  <c r="E589" i="1"/>
  <c r="E587" i="1"/>
  <c r="E586" i="1"/>
  <c r="E584" i="1"/>
  <c r="E583" i="1"/>
  <c r="E582" i="1"/>
  <c r="E581" i="1"/>
  <c r="E579" i="1"/>
  <c r="E575" i="1"/>
  <c r="E574" i="1"/>
  <c r="E573" i="1"/>
  <c r="E572" i="1"/>
  <c r="E570" i="1"/>
  <c r="E569" i="1"/>
  <c r="E567" i="1"/>
  <c r="E566" i="1"/>
  <c r="E565" i="1"/>
  <c r="E564" i="1"/>
  <c r="E563" i="1"/>
  <c r="E562" i="1"/>
  <c r="E560" i="1"/>
  <c r="E559" i="1"/>
  <c r="E558" i="1"/>
  <c r="E557" i="1"/>
  <c r="E556" i="1"/>
  <c r="E555" i="1"/>
  <c r="E554" i="1"/>
  <c r="E553" i="1"/>
  <c r="E550" i="1"/>
  <c r="E547" i="1"/>
  <c r="E546" i="1"/>
  <c r="E545" i="1"/>
  <c r="E544" i="1"/>
  <c r="E543" i="1"/>
  <c r="E542" i="1"/>
  <c r="E541" i="1"/>
  <c r="E540" i="1"/>
  <c r="E539" i="1"/>
  <c r="E537" i="1"/>
  <c r="E536" i="1"/>
  <c r="E534" i="1"/>
  <c r="E533" i="1"/>
  <c r="E531" i="1"/>
  <c r="E530" i="1"/>
  <c r="E529" i="1"/>
  <c r="E528" i="1"/>
  <c r="E527" i="1"/>
  <c r="E526" i="1"/>
  <c r="E525" i="1"/>
  <c r="E523" i="1"/>
  <c r="E522" i="1"/>
  <c r="E521" i="1"/>
  <c r="E520" i="1"/>
  <c r="E518" i="1"/>
  <c r="E517" i="1"/>
  <c r="E516" i="1"/>
  <c r="E515" i="1"/>
  <c r="E514" i="1"/>
  <c r="E511" i="1"/>
  <c r="E510" i="1"/>
  <c r="E509" i="1"/>
  <c r="E507" i="1"/>
  <c r="E506" i="1"/>
  <c r="E505" i="1"/>
  <c r="E503" i="1"/>
  <c r="E502" i="1"/>
  <c r="E501" i="1"/>
  <c r="E500" i="1"/>
  <c r="E499" i="1"/>
  <c r="E498" i="1"/>
  <c r="E497" i="1"/>
  <c r="E496" i="1"/>
  <c r="E495" i="1"/>
  <c r="E493" i="1"/>
  <c r="E492" i="1"/>
  <c r="E491" i="1"/>
  <c r="E489" i="1"/>
  <c r="E488" i="1"/>
  <c r="E486" i="1"/>
  <c r="E485" i="1"/>
  <c r="E484" i="1"/>
  <c r="E483" i="1"/>
  <c r="E482" i="1"/>
  <c r="E480" i="1"/>
  <c r="E479" i="1"/>
  <c r="E478" i="1"/>
  <c r="E477" i="1"/>
  <c r="E476" i="1"/>
  <c r="E475" i="1"/>
  <c r="E474" i="1"/>
  <c r="E472" i="1"/>
  <c r="E471" i="1"/>
  <c r="E470" i="1"/>
  <c r="E469" i="1"/>
  <c r="E468" i="1"/>
  <c r="E467" i="1"/>
  <c r="E466" i="1"/>
  <c r="E464" i="1"/>
  <c r="E463" i="1"/>
  <c r="E462" i="1"/>
  <c r="E461" i="1"/>
  <c r="E460" i="1"/>
  <c r="E458" i="1"/>
  <c r="E457" i="1"/>
  <c r="E456" i="1"/>
  <c r="E455" i="1"/>
  <c r="E454" i="1"/>
  <c r="E451" i="1"/>
  <c r="E450" i="1"/>
  <c r="E449" i="1"/>
  <c r="E447" i="1"/>
  <c r="E446" i="1"/>
  <c r="E445" i="1"/>
  <c r="E444" i="1"/>
  <c r="E442" i="1"/>
  <c r="E441" i="1"/>
  <c r="E440" i="1"/>
  <c r="E439" i="1"/>
  <c r="E438" i="1"/>
  <c r="E436" i="1"/>
  <c r="E435" i="1"/>
  <c r="E434" i="1"/>
  <c r="E433" i="1"/>
  <c r="E432" i="1"/>
  <c r="E430" i="1"/>
  <c r="E429" i="1"/>
  <c r="E428" i="1"/>
  <c r="E427" i="1"/>
  <c r="E426" i="1"/>
  <c r="E424" i="1"/>
  <c r="E423" i="1"/>
  <c r="E422" i="1"/>
  <c r="E416" i="1"/>
  <c r="E415" i="1"/>
  <c r="E412" i="1"/>
  <c r="E411" i="1"/>
  <c r="E409" i="1"/>
  <c r="E408" i="1"/>
  <c r="E406" i="1"/>
  <c r="E405" i="1"/>
  <c r="E404" i="1"/>
  <c r="E403" i="1"/>
  <c r="E399" i="1"/>
  <c r="E398" i="1"/>
  <c r="E397" i="1"/>
  <c r="E394" i="1"/>
  <c r="E393" i="1"/>
  <c r="E392" i="1"/>
  <c r="E390" i="1"/>
  <c r="E389" i="1"/>
  <c r="E388" i="1"/>
  <c r="E386" i="1"/>
  <c r="E385" i="1"/>
  <c r="E384" i="1"/>
  <c r="E382" i="1"/>
  <c r="E381" i="1"/>
  <c r="E379" i="1"/>
  <c r="G379" i="1" s="1"/>
  <c r="E378" i="1"/>
  <c r="G378" i="1" s="1"/>
  <c r="E377" i="1"/>
  <c r="G377" i="1" s="1"/>
  <c r="E376" i="1"/>
  <c r="G376" i="1" s="1"/>
  <c r="E374" i="1"/>
  <c r="G374" i="1" s="1"/>
  <c r="E370" i="1"/>
  <c r="E369" i="1"/>
  <c r="E368" i="1"/>
  <c r="E367" i="1"/>
  <c r="E365" i="1"/>
  <c r="E364" i="1"/>
  <c r="E362" i="1"/>
  <c r="E361" i="1"/>
  <c r="E360" i="1"/>
  <c r="E359" i="1"/>
  <c r="E358" i="1"/>
  <c r="E357" i="1"/>
  <c r="E355" i="1"/>
  <c r="E354" i="1"/>
  <c r="E353" i="1"/>
  <c r="E352" i="1"/>
  <c r="E351" i="1"/>
  <c r="E350" i="1"/>
  <c r="E349" i="1"/>
  <c r="E348" i="1"/>
  <c r="E345" i="1"/>
  <c r="E342" i="1"/>
  <c r="E341" i="1"/>
  <c r="E340" i="1"/>
  <c r="E339" i="1"/>
  <c r="E338" i="1"/>
  <c r="E337" i="1"/>
  <c r="E336" i="1"/>
  <c r="E335" i="1"/>
  <c r="E334" i="1"/>
  <c r="E332" i="1"/>
  <c r="E331" i="1"/>
  <c r="E329" i="1"/>
  <c r="E328" i="1"/>
  <c r="E326" i="1"/>
  <c r="E325" i="1"/>
  <c r="E324" i="1"/>
  <c r="E323" i="1"/>
  <c r="E322" i="1"/>
  <c r="E321" i="1"/>
  <c r="E320" i="1"/>
  <c r="E318" i="1"/>
  <c r="E317" i="1"/>
  <c r="E316" i="1"/>
  <c r="E315" i="1"/>
  <c r="E313" i="1"/>
  <c r="E312" i="1"/>
  <c r="E311" i="1"/>
  <c r="E310" i="1"/>
  <c r="E309" i="1"/>
  <c r="E306" i="1"/>
  <c r="E305" i="1"/>
  <c r="E304" i="1"/>
  <c r="E302" i="1"/>
  <c r="E301" i="1"/>
  <c r="E300" i="1"/>
  <c r="E298" i="1"/>
  <c r="E297" i="1"/>
  <c r="E296" i="1"/>
  <c r="E295" i="1"/>
  <c r="E294" i="1"/>
  <c r="E293" i="1"/>
  <c r="E292" i="1"/>
  <c r="E291" i="1"/>
  <c r="E290" i="1"/>
  <c r="E288" i="1"/>
  <c r="E287" i="1"/>
  <c r="E286" i="1"/>
  <c r="E284" i="1"/>
  <c r="E283" i="1"/>
  <c r="E282" i="1"/>
  <c r="E280" i="1"/>
  <c r="E279" i="1"/>
  <c r="E278" i="1"/>
  <c r="E277" i="1"/>
  <c r="E276" i="1"/>
  <c r="E274" i="1"/>
  <c r="E273" i="1"/>
  <c r="E272" i="1"/>
  <c r="E271" i="1"/>
  <c r="E270" i="1"/>
  <c r="E269" i="1"/>
  <c r="E268" i="1"/>
  <c r="E266" i="1"/>
  <c r="E265" i="1"/>
  <c r="E264" i="1"/>
  <c r="E263" i="1"/>
  <c r="E262" i="1"/>
  <c r="E261" i="1"/>
  <c r="E260" i="1"/>
  <c r="E258" i="1"/>
  <c r="E257" i="1"/>
  <c r="E256" i="1"/>
  <c r="E255" i="1"/>
  <c r="E254" i="1"/>
  <c r="E252" i="1"/>
  <c r="E251" i="1"/>
  <c r="E250" i="1"/>
  <c r="E249" i="1"/>
  <c r="E248" i="1"/>
  <c r="E245" i="1"/>
  <c r="E244" i="1"/>
  <c r="E243" i="1"/>
  <c r="E241" i="1"/>
  <c r="E240" i="1"/>
  <c r="E239" i="1"/>
  <c r="E238" i="1"/>
  <c r="E236" i="1"/>
  <c r="E235" i="1"/>
  <c r="E234" i="1"/>
  <c r="E233" i="1"/>
  <c r="E232" i="1"/>
  <c r="E230" i="1"/>
  <c r="E229" i="1"/>
  <c r="E228" i="1"/>
  <c r="E227" i="1"/>
  <c r="E226" i="1"/>
  <c r="E224" i="1"/>
  <c r="E223" i="1"/>
  <c r="E222" i="1"/>
  <c r="E221" i="1"/>
  <c r="E220" i="1"/>
  <c r="E218" i="1"/>
  <c r="E217" i="1"/>
  <c r="E216" i="1"/>
  <c r="E13" i="1"/>
  <c r="E14" i="1"/>
  <c r="E16" i="1"/>
  <c r="E17" i="1"/>
  <c r="E18" i="1"/>
  <c r="E19" i="1"/>
  <c r="E20" i="1"/>
  <c r="E22" i="1"/>
  <c r="E23" i="1"/>
  <c r="E24" i="1"/>
  <c r="E25" i="1"/>
  <c r="E26" i="1"/>
  <c r="E28" i="1"/>
  <c r="E29" i="1"/>
  <c r="E30" i="1"/>
  <c r="E31" i="1"/>
  <c r="E32" i="1"/>
  <c r="E34" i="1"/>
  <c r="E35" i="1"/>
  <c r="E36" i="1"/>
  <c r="E37" i="1"/>
  <c r="E39" i="1"/>
  <c r="E40" i="1"/>
  <c r="E41" i="1"/>
  <c r="E44" i="1"/>
  <c r="E45" i="1"/>
  <c r="E46" i="1"/>
  <c r="E47" i="1"/>
  <c r="E48" i="1"/>
  <c r="E50" i="1"/>
  <c r="E51" i="1"/>
  <c r="E52" i="1"/>
  <c r="E53" i="1"/>
  <c r="E54" i="1"/>
  <c r="E56" i="1"/>
  <c r="E57" i="1"/>
  <c r="E58" i="1"/>
  <c r="E59" i="1"/>
  <c r="E60" i="1"/>
  <c r="E61" i="1"/>
  <c r="E62" i="1"/>
  <c r="E64" i="1"/>
  <c r="E65" i="1"/>
  <c r="E66" i="1"/>
  <c r="E67" i="1"/>
  <c r="E68" i="1"/>
  <c r="E69" i="1"/>
  <c r="E70" i="1"/>
  <c r="E72" i="1"/>
  <c r="E73" i="1"/>
  <c r="E74" i="1"/>
  <c r="E75" i="1"/>
  <c r="E76" i="1"/>
  <c r="G76" i="1" s="1"/>
  <c r="E78" i="1"/>
  <c r="E79" i="1"/>
  <c r="E81" i="1"/>
  <c r="E82" i="1"/>
  <c r="E83" i="1"/>
  <c r="E85" i="1"/>
  <c r="E86" i="1"/>
  <c r="E87" i="1"/>
  <c r="E88" i="1"/>
  <c r="E89" i="1"/>
  <c r="E90" i="1"/>
  <c r="E91" i="1"/>
  <c r="E92" i="1"/>
  <c r="E93" i="1"/>
  <c r="E95" i="1"/>
  <c r="E96" i="1"/>
  <c r="E97" i="1"/>
  <c r="E99" i="1"/>
  <c r="E100" i="1"/>
  <c r="E101" i="1"/>
  <c r="E104" i="1"/>
  <c r="E105" i="1"/>
  <c r="E106" i="1"/>
  <c r="E107" i="1"/>
  <c r="E108" i="1"/>
  <c r="E110" i="1"/>
  <c r="E111" i="1"/>
  <c r="E112" i="1"/>
  <c r="E113" i="1"/>
  <c r="E115" i="1"/>
  <c r="E116" i="1"/>
  <c r="E117" i="1"/>
  <c r="E118" i="1"/>
  <c r="E119" i="1"/>
  <c r="E120" i="1"/>
  <c r="E121" i="1"/>
  <c r="E123" i="1"/>
  <c r="E124" i="1"/>
  <c r="E126" i="1"/>
  <c r="E127" i="1"/>
  <c r="E129" i="1"/>
  <c r="E130" i="1"/>
  <c r="E131" i="1"/>
  <c r="E132" i="1"/>
  <c r="E133" i="1"/>
  <c r="E134" i="1"/>
  <c r="E135" i="1"/>
  <c r="E136" i="1"/>
  <c r="E137" i="1"/>
  <c r="E140" i="1"/>
  <c r="E143" i="1"/>
  <c r="E144" i="1"/>
  <c r="E145" i="1"/>
  <c r="E146" i="1"/>
  <c r="E147" i="1"/>
  <c r="E148" i="1"/>
  <c r="E149" i="1"/>
  <c r="E150" i="1"/>
  <c r="E152" i="1"/>
  <c r="E153" i="1"/>
  <c r="E154" i="1"/>
  <c r="E155" i="1"/>
  <c r="E156" i="1"/>
  <c r="E157" i="1"/>
  <c r="E159" i="1"/>
  <c r="E160" i="1"/>
  <c r="E162" i="1"/>
  <c r="E163" i="1"/>
  <c r="E164" i="1"/>
  <c r="E165" i="1"/>
  <c r="E169" i="1"/>
  <c r="E171" i="1"/>
  <c r="E172" i="1"/>
  <c r="E173" i="1"/>
  <c r="E174" i="1"/>
  <c r="E176" i="1"/>
  <c r="E177" i="1"/>
  <c r="E178" i="1"/>
  <c r="E179" i="1"/>
  <c r="E180" i="1"/>
  <c r="E181" i="1"/>
  <c r="E183" i="1"/>
  <c r="E184" i="1"/>
  <c r="E185" i="1"/>
  <c r="E187" i="1"/>
  <c r="E188" i="1"/>
  <c r="E189" i="1"/>
  <c r="E192" i="1"/>
  <c r="E193" i="1"/>
  <c r="E12" i="1"/>
  <c r="E208" i="1"/>
  <c r="E207" i="1" s="1"/>
  <c r="E204" i="1"/>
  <c r="E201" i="1"/>
  <c r="E197" i="1"/>
  <c r="D1030" i="1"/>
  <c r="D1029" i="1" s="1"/>
  <c r="D1026" i="1"/>
  <c r="D1023" i="1"/>
  <c r="D1018" i="1"/>
  <c r="D1012" i="1"/>
  <c r="D1011" i="1" s="1"/>
  <c r="D1007" i="1"/>
  <c r="D1003" i="1"/>
  <c r="D999" i="1"/>
  <c r="D996" i="1"/>
  <c r="D991" i="1"/>
  <c r="D989" i="1"/>
  <c r="D982" i="1"/>
  <c r="D979" i="1"/>
  <c r="D972" i="1"/>
  <c r="D963" i="1"/>
  <c r="D960" i="1"/>
  <c r="D959" i="1" s="1"/>
  <c r="D949" i="1"/>
  <c r="D946" i="1"/>
  <c r="D943" i="1"/>
  <c r="D935" i="1"/>
  <c r="D930" i="1"/>
  <c r="D924" i="1"/>
  <c r="D919" i="1"/>
  <c r="D915" i="1"/>
  <c r="D905" i="1"/>
  <c r="D901" i="1"/>
  <c r="D898" i="1"/>
  <c r="D892" i="1"/>
  <c r="D884" i="1"/>
  <c r="D876" i="1"/>
  <c r="D870" i="1"/>
  <c r="D864" i="1"/>
  <c r="D859" i="1"/>
  <c r="D854" i="1"/>
  <c r="D848" i="1"/>
  <c r="D842" i="1"/>
  <c r="D836" i="1"/>
  <c r="D832" i="1"/>
  <c r="D825" i="1"/>
  <c r="D824" i="1" s="1"/>
  <c r="D821" i="1"/>
  <c r="D813" i="1"/>
  <c r="D807" i="1"/>
  <c r="D806" i="1" s="1"/>
  <c r="D802" i="1"/>
  <c r="D798" i="1"/>
  <c r="D794" i="1"/>
  <c r="D791" i="1"/>
  <c r="D786" i="1"/>
  <c r="D784" i="1"/>
  <c r="D777" i="1"/>
  <c r="D774" i="1"/>
  <c r="D767" i="1"/>
  <c r="D758" i="1"/>
  <c r="D755" i="1"/>
  <c r="D754" i="1" s="1"/>
  <c r="D744" i="1"/>
  <c r="D741" i="1"/>
  <c r="D738" i="1"/>
  <c r="D730" i="1"/>
  <c r="D725" i="1"/>
  <c r="D719" i="1"/>
  <c r="D713" i="1"/>
  <c r="D709" i="1"/>
  <c r="D699" i="1"/>
  <c r="D695" i="1"/>
  <c r="D692" i="1"/>
  <c r="D686" i="1"/>
  <c r="D678" i="1"/>
  <c r="D670" i="1"/>
  <c r="D664" i="1"/>
  <c r="D658" i="1"/>
  <c r="D653" i="1"/>
  <c r="D648" i="1"/>
  <c r="D642" i="1"/>
  <c r="D636" i="1"/>
  <c r="D630" i="1"/>
  <c r="D626" i="1"/>
  <c r="D619" i="1"/>
  <c r="D618" i="1" s="1"/>
  <c r="D615" i="1"/>
  <c r="D612" i="1"/>
  <c r="D607" i="1"/>
  <c r="D606" i="1" s="1"/>
  <c r="D605" i="1" s="1"/>
  <c r="D601" i="1"/>
  <c r="D600" i="1" s="1"/>
  <c r="D596" i="1"/>
  <c r="D592" i="1"/>
  <c r="D588" i="1"/>
  <c r="D585" i="1"/>
  <c r="D580" i="1"/>
  <c r="D578" i="1"/>
  <c r="D577" i="1" s="1"/>
  <c r="D571" i="1"/>
  <c r="D568" i="1"/>
  <c r="D561" i="1"/>
  <c r="D552" i="1"/>
  <c r="D549" i="1"/>
  <c r="D548" i="1" s="1"/>
  <c r="D538" i="1"/>
  <c r="D535" i="1"/>
  <c r="D532" i="1"/>
  <c r="D524" i="1"/>
  <c r="D519" i="1"/>
  <c r="D513" i="1"/>
  <c r="D508" i="1"/>
  <c r="D504" i="1"/>
  <c r="D494" i="1"/>
  <c r="D490" i="1"/>
  <c r="D487" i="1"/>
  <c r="D481" i="1"/>
  <c r="D473" i="1"/>
  <c r="D465" i="1"/>
  <c r="D459" i="1"/>
  <c r="D453" i="1"/>
  <c r="D448" i="1"/>
  <c r="D443" i="1"/>
  <c r="D437" i="1"/>
  <c r="D431" i="1"/>
  <c r="D425" i="1"/>
  <c r="D421" i="1"/>
  <c r="D414" i="1"/>
  <c r="D413" i="1" s="1"/>
  <c r="D410" i="1"/>
  <c r="D407" i="1"/>
  <c r="D402" i="1"/>
  <c r="D396" i="1"/>
  <c r="D395" i="1" s="1"/>
  <c r="D391" i="1"/>
  <c r="D387" i="1"/>
  <c r="D383" i="1"/>
  <c r="D380" i="1"/>
  <c r="D375" i="1"/>
  <c r="D373" i="1"/>
  <c r="D366" i="1"/>
  <c r="D363" i="1"/>
  <c r="D356" i="1"/>
  <c r="D347" i="1"/>
  <c r="D344" i="1"/>
  <c r="D343" i="1" s="1"/>
  <c r="D333" i="1"/>
  <c r="D330" i="1"/>
  <c r="D327" i="1"/>
  <c r="D319" i="1"/>
  <c r="D314" i="1"/>
  <c r="D308" i="1"/>
  <c r="D303" i="1"/>
  <c r="D299" i="1"/>
  <c r="D289" i="1"/>
  <c r="D285" i="1"/>
  <c r="D281" i="1"/>
  <c r="D275" i="1"/>
  <c r="D267" i="1"/>
  <c r="D259" i="1"/>
  <c r="D253" i="1"/>
  <c r="D247" i="1"/>
  <c r="D242" i="1"/>
  <c r="D237" i="1"/>
  <c r="D231" i="1"/>
  <c r="D225" i="1"/>
  <c r="D219" i="1"/>
  <c r="D215" i="1"/>
  <c r="D208" i="1"/>
  <c r="D207" i="1" s="1"/>
  <c r="D204" i="1"/>
  <c r="D201" i="1"/>
  <c r="D197" i="1"/>
  <c r="D191" i="1"/>
  <c r="D190" i="1"/>
  <c r="D186" i="1"/>
  <c r="D182" i="1"/>
  <c r="D175" i="1"/>
  <c r="D170" i="1"/>
  <c r="D168" i="1"/>
  <c r="D167" i="1" s="1"/>
  <c r="D161" i="1"/>
  <c r="D158" i="1"/>
  <c r="D151" i="1"/>
  <c r="D142" i="1"/>
  <c r="D139" i="1"/>
  <c r="D138" i="1" s="1"/>
  <c r="D128" i="1"/>
  <c r="D125" i="1"/>
  <c r="D122" i="1"/>
  <c r="D114" i="1"/>
  <c r="D109" i="1"/>
  <c r="D103" i="1"/>
  <c r="D98" i="1"/>
  <c r="D94" i="1"/>
  <c r="D84" i="1"/>
  <c r="D80" i="1"/>
  <c r="D77" i="1"/>
  <c r="D71" i="1"/>
  <c r="D63" i="1"/>
  <c r="D55" i="1"/>
  <c r="D49" i="1"/>
  <c r="D43" i="1"/>
  <c r="D38" i="1"/>
  <c r="D33" i="1"/>
  <c r="D27" i="1"/>
  <c r="D21" i="1"/>
  <c r="D15" i="1"/>
  <c r="D11" i="1"/>
  <c r="C21" i="1"/>
  <c r="G732" i="1" l="1"/>
  <c r="G176" i="1"/>
  <c r="G132" i="1"/>
  <c r="G121" i="1"/>
  <c r="G72" i="1"/>
  <c r="G255" i="1"/>
  <c r="G283" i="1"/>
  <c r="G302" i="1"/>
  <c r="G313" i="1"/>
  <c r="G334" i="1"/>
  <c r="G388" i="1"/>
  <c r="G438" i="1"/>
  <c r="G468" i="1"/>
  <c r="G517" i="1"/>
  <c r="G527" i="1"/>
  <c r="G546" i="1"/>
  <c r="G666" i="1"/>
  <c r="G684" i="1"/>
  <c r="G714" i="1"/>
  <c r="G724" i="1"/>
  <c r="G734" i="1"/>
  <c r="G745" i="1"/>
  <c r="G765" i="1"/>
  <c r="G844" i="1"/>
  <c r="G193" i="1"/>
  <c r="G108" i="1"/>
  <c r="G97" i="1"/>
  <c r="G88" i="1"/>
  <c r="G78" i="1"/>
  <c r="G50" i="1"/>
  <c r="G228" i="1"/>
  <c r="G238" i="1"/>
  <c r="G277" i="1"/>
  <c r="G287" i="1"/>
  <c r="G296" i="1"/>
  <c r="G317" i="1"/>
  <c r="G337" i="1"/>
  <c r="G349" i="1"/>
  <c r="G381" i="1"/>
  <c r="G422" i="1"/>
  <c r="G432" i="1"/>
  <c r="G462" i="1"/>
  <c r="G471" i="1"/>
  <c r="G480" i="1"/>
  <c r="G491" i="1"/>
  <c r="G510" i="1"/>
  <c r="G530" i="1"/>
  <c r="G541" i="1"/>
  <c r="G562" i="1"/>
  <c r="G628" i="1"/>
  <c r="G638" i="1"/>
  <c r="G647" i="1"/>
  <c r="G660" i="1"/>
  <c r="G669" i="1"/>
  <c r="G679" i="1"/>
  <c r="G688" i="1"/>
  <c r="G707" i="1"/>
  <c r="G728" i="1"/>
  <c r="G737" i="1"/>
  <c r="G748" i="1"/>
  <c r="G760" i="1"/>
  <c r="G792" i="1"/>
  <c r="G847" i="1"/>
  <c r="G857" i="1"/>
  <c r="C7" i="74"/>
  <c r="D6" i="54"/>
  <c r="G183" i="1"/>
  <c r="G130" i="1"/>
  <c r="G89" i="1"/>
  <c r="G69" i="1"/>
  <c r="G227" i="1"/>
  <c r="G236" i="1"/>
  <c r="G276" i="1"/>
  <c r="G286" i="1"/>
  <c r="G305" i="1"/>
  <c r="G325" i="1"/>
  <c r="G336" i="1"/>
  <c r="G461" i="1"/>
  <c r="G479" i="1"/>
  <c r="G499" i="1"/>
  <c r="G509" i="1"/>
  <c r="G529" i="1"/>
  <c r="G597" i="1"/>
  <c r="G627" i="1"/>
  <c r="G637" i="1"/>
  <c r="G659" i="1"/>
  <c r="G668" i="1"/>
  <c r="G687" i="1"/>
  <c r="G706" i="1"/>
  <c r="G716" i="1"/>
  <c r="G747" i="1"/>
  <c r="G759" i="1"/>
  <c r="G768" i="1"/>
  <c r="G804" i="1"/>
  <c r="G846" i="1"/>
  <c r="G856" i="1"/>
  <c r="G230" i="1"/>
  <c r="G240" i="1"/>
  <c r="G261" i="1"/>
  <c r="G298" i="1"/>
  <c r="G320" i="1"/>
  <c r="G329" i="1"/>
  <c r="G434" i="1"/>
  <c r="G444" i="1"/>
  <c r="G455" i="1"/>
  <c r="G464" i="1"/>
  <c r="G483" i="1"/>
  <c r="G502" i="1"/>
  <c r="G514" i="1"/>
  <c r="G533" i="1"/>
  <c r="G543" i="1"/>
  <c r="G555" i="1"/>
  <c r="G574" i="1"/>
  <c r="G587" i="1"/>
  <c r="G631" i="1"/>
  <c r="G640" i="1"/>
  <c r="G650" i="1"/>
  <c r="G662" i="1"/>
  <c r="G681" i="1"/>
  <c r="G690" i="1"/>
  <c r="G721" i="1"/>
  <c r="G731" i="1"/>
  <c r="G740" i="1"/>
  <c r="G750" i="1"/>
  <c r="G762" i="1"/>
  <c r="G146" i="1"/>
  <c r="G124" i="1"/>
  <c r="G115" i="1"/>
  <c r="G105" i="1"/>
  <c r="G93" i="1"/>
  <c r="G232" i="1"/>
  <c r="G262" i="1"/>
  <c r="G321" i="1"/>
  <c r="G340" i="1"/>
  <c r="G352" i="1"/>
  <c r="G426" i="1"/>
  <c r="G435" i="1"/>
  <c r="G445" i="1"/>
  <c r="G456" i="1"/>
  <c r="G466" i="1"/>
  <c r="G475" i="1"/>
  <c r="G484" i="1"/>
  <c r="G495" i="1"/>
  <c r="G503" i="1"/>
  <c r="G525" i="1"/>
  <c r="G544" i="1"/>
  <c r="G556" i="1"/>
  <c r="G632" i="1"/>
  <c r="G641" i="1"/>
  <c r="G651" i="1"/>
  <c r="G673" i="1"/>
  <c r="G722" i="1"/>
  <c r="G751" i="1"/>
  <c r="G763" i="1"/>
  <c r="G772" i="1"/>
  <c r="G796" i="1"/>
  <c r="G81" i="1"/>
  <c r="G351" i="1"/>
  <c r="G112" i="1"/>
  <c r="G53" i="1"/>
  <c r="G32" i="1"/>
  <c r="G323" i="1"/>
  <c r="G354" i="1"/>
  <c r="G458" i="1"/>
  <c r="G593" i="1"/>
  <c r="G654" i="1"/>
  <c r="G704" i="1"/>
  <c r="G800" i="1"/>
  <c r="G853" i="1"/>
  <c r="G184" i="1"/>
  <c r="G100" i="1"/>
  <c r="G90" i="1"/>
  <c r="G70" i="1"/>
  <c r="G61" i="1"/>
  <c r="G52" i="1"/>
  <c r="G22" i="1"/>
  <c r="G216" i="1"/>
  <c r="G226" i="1"/>
  <c r="G256" i="1"/>
  <c r="G274" i="1"/>
  <c r="G294" i="1"/>
  <c r="G355" i="1"/>
  <c r="G460" i="1"/>
  <c r="G469" i="1"/>
  <c r="G478" i="1"/>
  <c r="G488" i="1"/>
  <c r="G498" i="1"/>
  <c r="G507" i="1"/>
  <c r="G518" i="1"/>
  <c r="G528" i="1"/>
  <c r="G539" i="1"/>
  <c r="G594" i="1"/>
  <c r="G667" i="1"/>
  <c r="G685" i="1"/>
  <c r="G696" i="1"/>
  <c r="G705" i="1"/>
  <c r="G715" i="1"/>
  <c r="G735" i="1"/>
  <c r="G746" i="1"/>
  <c r="G766" i="1"/>
  <c r="G789" i="1"/>
  <c r="G803" i="1"/>
  <c r="G845" i="1"/>
  <c r="G855" i="1"/>
  <c r="G192" i="1"/>
  <c r="G148" i="1"/>
  <c r="G107" i="1"/>
  <c r="G58" i="1"/>
  <c r="G48" i="1"/>
  <c r="G28" i="1"/>
  <c r="G229" i="1"/>
  <c r="G239" i="1"/>
  <c r="G250" i="1"/>
  <c r="G260" i="1"/>
  <c r="G297" i="1"/>
  <c r="G309" i="1"/>
  <c r="G328" i="1"/>
  <c r="G338" i="1"/>
  <c r="G350" i="1"/>
  <c r="G382" i="1"/>
  <c r="G433" i="1"/>
  <c r="G442" i="1"/>
  <c r="G454" i="1"/>
  <c r="G463" i="1"/>
  <c r="G472" i="1"/>
  <c r="G482" i="1"/>
  <c r="G501" i="1"/>
  <c r="G531" i="1"/>
  <c r="G586" i="1"/>
  <c r="G639" i="1"/>
  <c r="G649" i="1"/>
  <c r="G661" i="1"/>
  <c r="G671" i="1"/>
  <c r="G680" i="1"/>
  <c r="G689" i="1"/>
  <c r="G700" i="1"/>
  <c r="G708" i="1"/>
  <c r="G720" i="1"/>
  <c r="G729" i="1"/>
  <c r="G739" i="1"/>
  <c r="G749" i="1"/>
  <c r="G761" i="1"/>
  <c r="G780" i="1"/>
  <c r="G793" i="1"/>
  <c r="G849" i="1"/>
  <c r="G858" i="1"/>
  <c r="G187" i="1"/>
  <c r="G177" i="1"/>
  <c r="G133" i="1"/>
  <c r="G104" i="1"/>
  <c r="G92" i="1"/>
  <c r="G83" i="1"/>
  <c r="G73" i="1"/>
  <c r="G54" i="1"/>
  <c r="G34" i="1"/>
  <c r="G254" i="1"/>
  <c r="G312" i="1"/>
  <c r="G341" i="1"/>
  <c r="G436" i="1"/>
  <c r="G446" i="1"/>
  <c r="G457" i="1"/>
  <c r="G476" i="1"/>
  <c r="G485" i="1"/>
  <c r="G526" i="1"/>
  <c r="G557" i="1"/>
  <c r="G633" i="1"/>
  <c r="G643" i="1"/>
  <c r="G665" i="1"/>
  <c r="G693" i="1"/>
  <c r="G703" i="1"/>
  <c r="G712" i="1"/>
  <c r="G723" i="1"/>
  <c r="G733" i="1"/>
  <c r="G752" i="1"/>
  <c r="G764" i="1"/>
  <c r="G799" i="1"/>
  <c r="G833" i="1"/>
  <c r="G843" i="1"/>
  <c r="G131" i="1"/>
  <c r="G389" i="1"/>
  <c r="G773" i="1"/>
  <c r="G781" i="1"/>
  <c r="G717" i="1"/>
  <c r="G682" i="1"/>
  <c r="G674" i="1"/>
  <c r="G672" i="1"/>
  <c r="G663" i="1"/>
  <c r="G572" i="1"/>
  <c r="G573" i="1"/>
  <c r="G558" i="1"/>
  <c r="G560" i="1"/>
  <c r="G554" i="1"/>
  <c r="G545" i="1"/>
  <c r="G542" i="1"/>
  <c r="D401" i="1"/>
  <c r="D400" i="1" s="1"/>
  <c r="G220" i="1"/>
  <c r="G149" i="1"/>
  <c r="G147" i="1"/>
  <c r="G134" i="1"/>
  <c r="G123" i="1"/>
  <c r="G85" i="1"/>
  <c r="G79" i="1"/>
  <c r="G60" i="1"/>
  <c r="G40" i="1"/>
  <c r="G30" i="1"/>
  <c r="G20" i="1"/>
  <c r="G217" i="1"/>
  <c r="G266" i="1"/>
  <c r="G295" i="1"/>
  <c r="G316" i="1"/>
  <c r="G348" i="1"/>
  <c r="G357" i="1"/>
  <c r="G367" i="1"/>
  <c r="G430" i="1"/>
  <c r="G450" i="1"/>
  <c r="G470" i="1"/>
  <c r="G489" i="1"/>
  <c r="G520" i="1"/>
  <c r="G540" i="1"/>
  <c r="G550" i="1"/>
  <c r="G570" i="1"/>
  <c r="G583" i="1"/>
  <c r="G608" i="1"/>
  <c r="G620" i="1"/>
  <c r="G634" i="1"/>
  <c r="G644" i="1"/>
  <c r="G683" i="1"/>
  <c r="G743" i="1"/>
  <c r="G787" i="1"/>
  <c r="G809" i="1"/>
  <c r="G839" i="1"/>
  <c r="G869" i="1"/>
  <c r="G879" i="1"/>
  <c r="G888" i="1"/>
  <c r="G908" i="1"/>
  <c r="G917" i="1"/>
  <c r="G928" i="1"/>
  <c r="G948" i="1"/>
  <c r="G957" i="1"/>
  <c r="G969" i="1"/>
  <c r="G978" i="1"/>
  <c r="G992" i="1"/>
  <c r="G1014" i="1"/>
  <c r="G193" i="41" s="1"/>
  <c r="G1027" i="1"/>
  <c r="G206" i="41" s="1"/>
  <c r="G68" i="1"/>
  <c r="G59" i="1"/>
  <c r="G39" i="1"/>
  <c r="G29" i="1"/>
  <c r="G19" i="1"/>
  <c r="G218" i="1"/>
  <c r="G249" i="1"/>
  <c r="G258" i="1"/>
  <c r="G268" i="1"/>
  <c r="G306" i="1"/>
  <c r="G326" i="1"/>
  <c r="G358" i="1"/>
  <c r="G368" i="1"/>
  <c r="G405" i="1"/>
  <c r="G441" i="1"/>
  <c r="G521" i="1"/>
  <c r="G553" i="1"/>
  <c r="G584" i="1"/>
  <c r="G635" i="1"/>
  <c r="G645" i="1"/>
  <c r="G655" i="1"/>
  <c r="G675" i="1"/>
  <c r="G694" i="1"/>
  <c r="G775" i="1"/>
  <c r="G788" i="1"/>
  <c r="G826" i="1"/>
  <c r="G840" i="1"/>
  <c r="G860" i="1"/>
  <c r="G871" i="1"/>
  <c r="G880" i="1"/>
  <c r="G889" i="1"/>
  <c r="G899" i="1"/>
  <c r="G909" i="1"/>
  <c r="G918" i="1"/>
  <c r="G929" i="1"/>
  <c r="G939" i="1"/>
  <c r="G950" i="1"/>
  <c r="G970" i="1"/>
  <c r="G980" i="1"/>
  <c r="G993" i="1"/>
  <c r="G1004" i="1"/>
  <c r="G1028" i="1"/>
  <c r="G207" i="41" s="1"/>
  <c r="G157" i="1"/>
  <c r="G117" i="1"/>
  <c r="G96" i="1"/>
  <c r="G87" i="1"/>
  <c r="G37" i="1"/>
  <c r="G269" i="1"/>
  <c r="G278" i="1"/>
  <c r="G288" i="1"/>
  <c r="G318" i="1"/>
  <c r="G359" i="1"/>
  <c r="G369" i="1"/>
  <c r="G393" i="1"/>
  <c r="G492" i="1"/>
  <c r="G511" i="1"/>
  <c r="G522" i="1"/>
  <c r="G563" i="1"/>
  <c r="G610" i="1"/>
  <c r="G646" i="1"/>
  <c r="G676" i="1"/>
  <c r="G726" i="1"/>
  <c r="G756" i="1"/>
  <c r="G776" i="1"/>
  <c r="G814" i="1"/>
  <c r="G827" i="1"/>
  <c r="G841" i="1"/>
  <c r="G851" i="1"/>
  <c r="G861" i="1"/>
  <c r="G872" i="1"/>
  <c r="G881" i="1"/>
  <c r="G890" i="1"/>
  <c r="G900" i="1"/>
  <c r="G920" i="1"/>
  <c r="G931" i="1"/>
  <c r="G940" i="1"/>
  <c r="G951" i="1"/>
  <c r="G961" i="1"/>
  <c r="G971" i="1"/>
  <c r="G981" i="1"/>
  <c r="G994" i="1"/>
  <c r="G1005" i="1"/>
  <c r="G1019" i="1"/>
  <c r="G198" i="41" s="1"/>
  <c r="G1031" i="1"/>
  <c r="G210" i="41" s="1"/>
  <c r="G179" i="1"/>
  <c r="G156" i="1"/>
  <c r="G126" i="1"/>
  <c r="G106" i="1"/>
  <c r="G95" i="1"/>
  <c r="G57" i="1"/>
  <c r="G221" i="1"/>
  <c r="G251" i="1"/>
  <c r="G270" i="1"/>
  <c r="G279" i="1"/>
  <c r="G290" i="1"/>
  <c r="G310" i="1"/>
  <c r="G339" i="1"/>
  <c r="G360" i="1"/>
  <c r="G370" i="1"/>
  <c r="G384" i="1"/>
  <c r="G408" i="1"/>
  <c r="G493" i="1"/>
  <c r="G523" i="1"/>
  <c r="G564" i="1"/>
  <c r="G598" i="1"/>
  <c r="G677" i="1"/>
  <c r="G697" i="1"/>
  <c r="G727" i="1"/>
  <c r="G778" i="1"/>
  <c r="G790" i="1"/>
  <c r="G852" i="1"/>
  <c r="G873" i="1"/>
  <c r="G882" i="1"/>
  <c r="G891" i="1"/>
  <c r="G902" i="1"/>
  <c r="G911" i="1"/>
  <c r="G921" i="1"/>
  <c r="G932" i="1"/>
  <c r="G941" i="1"/>
  <c r="G952" i="1"/>
  <c r="G964" i="1"/>
  <c r="G973" i="1"/>
  <c r="G983" i="1"/>
  <c r="G995" i="1"/>
  <c r="G1032" i="1"/>
  <c r="G211" i="41" s="1"/>
  <c r="E196" i="1"/>
  <c r="E195" i="1" s="1"/>
  <c r="G165" i="1"/>
  <c r="G155" i="1"/>
  <c r="G222" i="1"/>
  <c r="G252" i="1"/>
  <c r="G271" i="1"/>
  <c r="G291" i="1"/>
  <c r="G300" i="1"/>
  <c r="G311" i="1"/>
  <c r="G331" i="1"/>
  <c r="G361" i="1"/>
  <c r="G385" i="1"/>
  <c r="G397" i="1"/>
  <c r="G515" i="1"/>
  <c r="G565" i="1"/>
  <c r="G589" i="1"/>
  <c r="G613" i="1"/>
  <c r="G629" i="1"/>
  <c r="G698" i="1"/>
  <c r="G769" i="1"/>
  <c r="G779" i="1"/>
  <c r="G816" i="1"/>
  <c r="G834" i="1"/>
  <c r="G865" i="1"/>
  <c r="G874" i="1"/>
  <c r="G883" i="1"/>
  <c r="G893" i="1"/>
  <c r="G903" i="1"/>
  <c r="G912" i="1"/>
  <c r="G922" i="1"/>
  <c r="G933" i="1"/>
  <c r="G942" i="1"/>
  <c r="G953" i="1"/>
  <c r="G965" i="1"/>
  <c r="G974" i="1"/>
  <c r="G984" i="1"/>
  <c r="G997" i="1"/>
  <c r="G1008" i="1"/>
  <c r="G187" i="41" s="1"/>
  <c r="G1021" i="1"/>
  <c r="G887" i="1"/>
  <c r="G116" i="1"/>
  <c r="D36" i="41"/>
  <c r="D209" i="41"/>
  <c r="D208" i="41" s="1"/>
  <c r="D13" i="54" s="1"/>
  <c r="G164" i="1"/>
  <c r="G45" i="1"/>
  <c r="G233" i="1"/>
  <c r="G263" i="1"/>
  <c r="G467" i="1"/>
  <c r="G516" i="1"/>
  <c r="G566" i="1"/>
  <c r="G875" i="1"/>
  <c r="G913" i="1"/>
  <c r="G954" i="1"/>
  <c r="G62" i="1"/>
  <c r="G13" i="1"/>
  <c r="G234" i="1"/>
  <c r="G264" i="1"/>
  <c r="G364" i="1"/>
  <c r="G428" i="1"/>
  <c r="G477" i="1"/>
  <c r="G506" i="1"/>
  <c r="G567" i="1"/>
  <c r="G616" i="1"/>
  <c r="G701" i="1"/>
  <c r="G795" i="1"/>
  <c r="G867" i="1"/>
  <c r="G886" i="1"/>
  <c r="G906" i="1"/>
  <c r="G926" i="1"/>
  <c r="G945" i="1"/>
  <c r="G967" i="1"/>
  <c r="G986" i="1"/>
  <c r="G174" i="1"/>
  <c r="G31" i="1"/>
  <c r="G235" i="1"/>
  <c r="G284" i="1"/>
  <c r="G304" i="1"/>
  <c r="G315" i="1"/>
  <c r="G324" i="1"/>
  <c r="G335" i="1"/>
  <c r="G345" i="1"/>
  <c r="G365" i="1"/>
  <c r="G429" i="1"/>
  <c r="G439" i="1"/>
  <c r="G449" i="1"/>
  <c r="G559" i="1"/>
  <c r="G569" i="1"/>
  <c r="G582" i="1"/>
  <c r="G617" i="1"/>
  <c r="G652" i="1"/>
  <c r="G702" i="1"/>
  <c r="G711" i="1"/>
  <c r="G742" i="1"/>
  <c r="G785" i="1"/>
  <c r="G808" i="1"/>
  <c r="G822" i="1"/>
  <c r="G838" i="1"/>
  <c r="G868" i="1"/>
  <c r="G878" i="1"/>
  <c r="G896" i="1"/>
  <c r="G907" i="1"/>
  <c r="G916" i="1"/>
  <c r="G927" i="1"/>
  <c r="G937" i="1"/>
  <c r="G947" i="1"/>
  <c r="G956" i="1"/>
  <c r="G968" i="1"/>
  <c r="G977" i="1"/>
  <c r="G990" i="1"/>
  <c r="G1001" i="1"/>
  <c r="G1013" i="1"/>
  <c r="G192" i="41" s="1"/>
  <c r="G474" i="1"/>
  <c r="G223" i="1"/>
  <c r="G292" i="1"/>
  <c r="G353" i="1"/>
  <c r="G427" i="1"/>
  <c r="G590" i="1"/>
  <c r="G885" i="1"/>
  <c r="G934" i="1"/>
  <c r="G966" i="1"/>
  <c r="G998" i="1"/>
  <c r="G771" i="1"/>
  <c r="G505" i="1"/>
  <c r="G14" i="1"/>
  <c r="G272" i="1"/>
  <c r="G322" i="1"/>
  <c r="G411" i="1"/>
  <c r="G579" i="1"/>
  <c r="G835" i="1"/>
  <c r="G904" i="1"/>
  <c r="G985" i="1"/>
  <c r="G621" i="1"/>
  <c r="G154" i="1"/>
  <c r="G243" i="1"/>
  <c r="G301" i="1"/>
  <c r="G332" i="1"/>
  <c r="G362" i="1"/>
  <c r="G398" i="1"/>
  <c r="G496" i="1"/>
  <c r="G536" i="1"/>
  <c r="G602" i="1"/>
  <c r="G770" i="1"/>
  <c r="G866" i="1"/>
  <c r="G894" i="1"/>
  <c r="G925" i="1"/>
  <c r="G944" i="1"/>
  <c r="G975" i="1"/>
  <c r="G1009" i="1"/>
  <c r="G188" i="41" s="1"/>
  <c r="G163" i="1"/>
  <c r="G101" i="1"/>
  <c r="G44" i="1"/>
  <c r="G244" i="1"/>
  <c r="G293" i="1"/>
  <c r="G412" i="1"/>
  <c r="G447" i="1"/>
  <c r="G497" i="1"/>
  <c r="G537" i="1"/>
  <c r="G581" i="1"/>
  <c r="G603" i="1"/>
  <c r="G710" i="1"/>
  <c r="G837" i="1"/>
  <c r="G877" i="1"/>
  <c r="G895" i="1"/>
  <c r="G914" i="1"/>
  <c r="G936" i="1"/>
  <c r="G955" i="1"/>
  <c r="G976" i="1"/>
  <c r="G1000" i="1"/>
  <c r="G1024" i="1"/>
  <c r="G203" i="41" s="1"/>
  <c r="G162" i="1"/>
  <c r="D178" i="41"/>
  <c r="D158" i="41"/>
  <c r="D175" i="41"/>
  <c r="D182" i="41"/>
  <c r="D205" i="41"/>
  <c r="D1017" i="1"/>
  <c r="D1016" i="1" s="1"/>
  <c r="E11" i="1"/>
  <c r="D69" i="41"/>
  <c r="D109" i="41"/>
  <c r="D186" i="41"/>
  <c r="D988" i="1"/>
  <c r="D987" i="1" s="1"/>
  <c r="E168" i="41"/>
  <c r="D214" i="1"/>
  <c r="D962" i="1"/>
  <c r="D783" i="1"/>
  <c r="D782" i="1" s="1"/>
  <c r="D818" i="1"/>
  <c r="D812" i="1" s="1"/>
  <c r="D811" i="1" s="1"/>
  <c r="G241" i="1"/>
  <c r="G392" i="1"/>
  <c r="G440" i="1"/>
  <c r="G224" i="1"/>
  <c r="G153" i="1"/>
  <c r="G144" i="1"/>
  <c r="G86" i="1"/>
  <c r="G75" i="1"/>
  <c r="G265" i="1"/>
  <c r="G145" i="1"/>
  <c r="G67" i="1"/>
  <c r="G152" i="1"/>
  <c r="G18" i="1"/>
  <c r="G248" i="1"/>
  <c r="G257" i="1"/>
  <c r="G850" i="1"/>
  <c r="G172" i="1"/>
  <c r="G160" i="1"/>
  <c r="G111" i="1"/>
  <c r="G35" i="1"/>
  <c r="G910" i="1"/>
  <c r="G500" i="1"/>
  <c r="G136" i="1"/>
  <c r="G118" i="1"/>
  <c r="G188" i="1"/>
  <c r="G135" i="1"/>
  <c r="G127" i="1"/>
  <c r="G51" i="1"/>
  <c r="G273" i="1"/>
  <c r="G282" i="1"/>
  <c r="E421" i="1"/>
  <c r="G423" i="1"/>
  <c r="G180" i="1"/>
  <c r="G171" i="1"/>
  <c r="G119" i="1"/>
  <c r="G110" i="1"/>
  <c r="G575" i="1"/>
  <c r="G823" i="1"/>
  <c r="G938" i="1"/>
  <c r="G424" i="1"/>
  <c r="G150" i="1"/>
  <c r="G25" i="1"/>
  <c r="G16" i="1"/>
  <c r="D122" i="41"/>
  <c r="G23" i="1"/>
  <c r="G113" i="1"/>
  <c r="G169" i="1"/>
  <c r="G534" i="1"/>
  <c r="G91" i="1"/>
  <c r="G82" i="1"/>
  <c r="G65" i="1"/>
  <c r="E139" i="41"/>
  <c r="E138" i="41" s="1"/>
  <c r="G64" i="1"/>
  <c r="G56" i="1"/>
  <c r="E819" i="1"/>
  <c r="D31" i="41"/>
  <c r="D114" i="41"/>
  <c r="G24" i="1"/>
  <c r="G66" i="1"/>
  <c r="G143" i="1"/>
  <c r="G26" i="1"/>
  <c r="G17" i="1"/>
  <c r="G403" i="1"/>
  <c r="E197" i="41"/>
  <c r="D420" i="1"/>
  <c r="G12" i="1"/>
  <c r="E21" i="1"/>
  <c r="D923" i="1"/>
  <c r="G416" i="1"/>
  <c r="E125" i="41"/>
  <c r="G46" i="1"/>
  <c r="G159" i="1"/>
  <c r="G74" i="1"/>
  <c r="D452" i="1"/>
  <c r="G47" i="1"/>
  <c r="G173" i="1"/>
  <c r="G129" i="1"/>
  <c r="G99" i="1"/>
  <c r="G120" i="1"/>
  <c r="G415" i="1"/>
  <c r="D93" i="41"/>
  <c r="D53" i="41"/>
  <c r="G36" i="1"/>
  <c r="D346" i="1"/>
  <c r="D307" i="1"/>
  <c r="D19" i="41"/>
  <c r="D41" i="41"/>
  <c r="D79" i="41"/>
  <c r="D13" i="41"/>
  <c r="D97" i="41"/>
  <c r="D128" i="41"/>
  <c r="D151" i="41"/>
  <c r="D191" i="41"/>
  <c r="D190" i="41" s="1"/>
  <c r="D83" i="41"/>
  <c r="D142" i="41"/>
  <c r="D47" i="41"/>
  <c r="D75" i="41"/>
  <c r="D103" i="41"/>
  <c r="D170" i="41"/>
  <c r="D25" i="41"/>
  <c r="D9" i="41"/>
  <c r="D61" i="41"/>
  <c r="D161" i="41"/>
  <c r="D196" i="41"/>
  <c r="D195" i="41" s="1"/>
  <c r="D12" i="54" s="1"/>
  <c r="D166" i="1"/>
  <c r="D196" i="1"/>
  <c r="D195" i="1" s="1"/>
  <c r="D863" i="1"/>
  <c r="D372" i="1"/>
  <c r="D371" i="1" s="1"/>
  <c r="D512" i="1"/>
  <c r="D551" i="1"/>
  <c r="D657" i="1"/>
  <c r="D10" i="1"/>
  <c r="D831" i="1"/>
  <c r="D42" i="1"/>
  <c r="D576" i="1"/>
  <c r="D102" i="1"/>
  <c r="D246" i="1"/>
  <c r="D757" i="1"/>
  <c r="D141" i="1"/>
  <c r="D625" i="1"/>
  <c r="D718" i="1"/>
  <c r="F1030" i="1"/>
  <c r="F1029" i="1" s="1"/>
  <c r="F1026" i="1"/>
  <c r="F1023" i="1"/>
  <c r="F1018" i="1"/>
  <c r="F1012" i="1"/>
  <c r="F1011" i="1" s="1"/>
  <c r="F1007" i="1"/>
  <c r="F1003" i="1"/>
  <c r="F999" i="1"/>
  <c r="F996" i="1"/>
  <c r="F991" i="1"/>
  <c r="F989" i="1"/>
  <c r="F982" i="1"/>
  <c r="F979" i="1"/>
  <c r="F972" i="1"/>
  <c r="F963" i="1"/>
  <c r="F960" i="1"/>
  <c r="F959" i="1" s="1"/>
  <c r="F949" i="1"/>
  <c r="F946" i="1"/>
  <c r="F943" i="1"/>
  <c r="F935" i="1"/>
  <c r="F930" i="1"/>
  <c r="F924" i="1"/>
  <c r="F919" i="1"/>
  <c r="F915" i="1"/>
  <c r="F905" i="1"/>
  <c r="F901" i="1"/>
  <c r="F898" i="1"/>
  <c r="F892" i="1"/>
  <c r="F884" i="1"/>
  <c r="F876" i="1"/>
  <c r="F870" i="1"/>
  <c r="F864" i="1"/>
  <c r="F859" i="1"/>
  <c r="F854" i="1"/>
  <c r="F848" i="1"/>
  <c r="F842" i="1"/>
  <c r="F836" i="1"/>
  <c r="F832" i="1"/>
  <c r="F825" i="1"/>
  <c r="F824" i="1" s="1"/>
  <c r="F821" i="1"/>
  <c r="F818" i="1"/>
  <c r="F813" i="1"/>
  <c r="F807" i="1"/>
  <c r="F806" i="1" s="1"/>
  <c r="F802" i="1"/>
  <c r="F798" i="1"/>
  <c r="F794" i="1"/>
  <c r="F791" i="1"/>
  <c r="F786" i="1"/>
  <c r="F784" i="1"/>
  <c r="F777" i="1"/>
  <c r="F774" i="1"/>
  <c r="F767" i="1"/>
  <c r="F758" i="1"/>
  <c r="F755" i="1"/>
  <c r="F754" i="1" s="1"/>
  <c r="F744" i="1"/>
  <c r="F741" i="1"/>
  <c r="F738" i="1"/>
  <c r="F730" i="1"/>
  <c r="F725" i="1"/>
  <c r="F719" i="1"/>
  <c r="F713" i="1"/>
  <c r="F709" i="1"/>
  <c r="F699" i="1"/>
  <c r="F695" i="1"/>
  <c r="F692" i="1"/>
  <c r="F686" i="1"/>
  <c r="F678" i="1"/>
  <c r="F670" i="1"/>
  <c r="F664" i="1"/>
  <c r="F658" i="1"/>
  <c r="F653" i="1"/>
  <c r="F648" i="1"/>
  <c r="F642" i="1"/>
  <c r="F636" i="1"/>
  <c r="F630" i="1"/>
  <c r="F626" i="1"/>
  <c r="F619" i="1"/>
  <c r="F618" i="1" s="1"/>
  <c r="F615" i="1"/>
  <c r="F612" i="1"/>
  <c r="F607" i="1"/>
  <c r="F601" i="1"/>
  <c r="F600" i="1" s="1"/>
  <c r="F596" i="1"/>
  <c r="F592" i="1"/>
  <c r="F588" i="1"/>
  <c r="F585" i="1"/>
  <c r="F580" i="1"/>
  <c r="F578" i="1"/>
  <c r="F571" i="1"/>
  <c r="F568" i="1"/>
  <c r="F561" i="1"/>
  <c r="F552" i="1"/>
  <c r="F549" i="1"/>
  <c r="F548" i="1" s="1"/>
  <c r="F538" i="1"/>
  <c r="F535" i="1"/>
  <c r="F532" i="1"/>
  <c r="F524" i="1"/>
  <c r="F519" i="1"/>
  <c r="F513" i="1"/>
  <c r="F508" i="1"/>
  <c r="F504" i="1"/>
  <c r="F494" i="1"/>
  <c r="F490" i="1"/>
  <c r="F487" i="1"/>
  <c r="F481" i="1"/>
  <c r="F473" i="1"/>
  <c r="F465" i="1"/>
  <c r="F459" i="1"/>
  <c r="F453" i="1"/>
  <c r="F448" i="1"/>
  <c r="F443" i="1"/>
  <c r="F437" i="1"/>
  <c r="F431" i="1"/>
  <c r="F425" i="1"/>
  <c r="F421" i="1"/>
  <c r="F414" i="1"/>
  <c r="F413" i="1" s="1"/>
  <c r="F410" i="1"/>
  <c r="F407" i="1"/>
  <c r="F402" i="1"/>
  <c r="F396" i="1"/>
  <c r="F395" i="1" s="1"/>
  <c r="F391" i="1"/>
  <c r="F387" i="1"/>
  <c r="F383" i="1"/>
  <c r="F380" i="1"/>
  <c r="F375" i="1"/>
  <c r="F373" i="1"/>
  <c r="F366" i="1"/>
  <c r="F363" i="1"/>
  <c r="F356" i="1"/>
  <c r="F347" i="1"/>
  <c r="F344" i="1"/>
  <c r="F343" i="1" s="1"/>
  <c r="F333" i="1"/>
  <c r="F330" i="1"/>
  <c r="F327" i="1"/>
  <c r="F319" i="1"/>
  <c r="F314" i="1"/>
  <c r="F308" i="1"/>
  <c r="F303" i="1"/>
  <c r="F299" i="1"/>
  <c r="F289" i="1"/>
  <c r="F285" i="1"/>
  <c r="F281" i="1"/>
  <c r="F275" i="1"/>
  <c r="F267" i="1"/>
  <c r="F259" i="1"/>
  <c r="F253" i="1"/>
  <c r="F247" i="1"/>
  <c r="F242" i="1"/>
  <c r="F237" i="1"/>
  <c r="F231" i="1"/>
  <c r="F225" i="1"/>
  <c r="F219" i="1"/>
  <c r="F215" i="1"/>
  <c r="F208" i="1"/>
  <c r="F207" i="1" s="1"/>
  <c r="F204" i="1"/>
  <c r="F201" i="1"/>
  <c r="F197" i="1"/>
  <c r="F191" i="1"/>
  <c r="F190" i="1" s="1"/>
  <c r="F186" i="1"/>
  <c r="F182" i="1"/>
  <c r="F175" i="1"/>
  <c r="F170" i="1"/>
  <c r="F168" i="1"/>
  <c r="F161" i="1"/>
  <c r="F158" i="1"/>
  <c r="F151" i="1"/>
  <c r="F142" i="1"/>
  <c r="F139" i="1"/>
  <c r="F138" i="1" s="1"/>
  <c r="F128" i="1"/>
  <c r="F125" i="1"/>
  <c r="F122" i="1"/>
  <c r="F114" i="1"/>
  <c r="F109" i="1"/>
  <c r="F103" i="1"/>
  <c r="F98" i="1"/>
  <c r="F94" i="1"/>
  <c r="F84" i="1"/>
  <c r="F80" i="1"/>
  <c r="F77" i="1"/>
  <c r="F71" i="1"/>
  <c r="F63" i="1"/>
  <c r="F55" i="1"/>
  <c r="F49" i="1"/>
  <c r="F43" i="1"/>
  <c r="F38" i="1"/>
  <c r="F33" i="1"/>
  <c r="F27" i="1"/>
  <c r="F21" i="1"/>
  <c r="F15" i="1"/>
  <c r="F11" i="1"/>
  <c r="C1030" i="1"/>
  <c r="C1026" i="1"/>
  <c r="E1026" i="1" s="1"/>
  <c r="C1023" i="1"/>
  <c r="E1023" i="1" s="1"/>
  <c r="C1018" i="1"/>
  <c r="E1018" i="1" s="1"/>
  <c r="C1012" i="1"/>
  <c r="C1007" i="1"/>
  <c r="E1007" i="1" s="1"/>
  <c r="C1003" i="1"/>
  <c r="E1003" i="1" s="1"/>
  <c r="C999" i="1"/>
  <c r="E999" i="1" s="1"/>
  <c r="C996" i="1"/>
  <c r="E996" i="1" s="1"/>
  <c r="C991" i="1"/>
  <c r="E991" i="1" s="1"/>
  <c r="C989" i="1"/>
  <c r="E989" i="1" s="1"/>
  <c r="C982" i="1"/>
  <c r="C979" i="1"/>
  <c r="E979" i="1" s="1"/>
  <c r="C972" i="1"/>
  <c r="E972" i="1" s="1"/>
  <c r="C963" i="1"/>
  <c r="E963" i="1" s="1"/>
  <c r="C960" i="1"/>
  <c r="E960" i="1" s="1"/>
  <c r="C949" i="1"/>
  <c r="E949" i="1" s="1"/>
  <c r="C946" i="1"/>
  <c r="E946" i="1" s="1"/>
  <c r="C943" i="1"/>
  <c r="E943" i="1" s="1"/>
  <c r="C935" i="1"/>
  <c r="E935" i="1" s="1"/>
  <c r="C930" i="1"/>
  <c r="E930" i="1" s="1"/>
  <c r="C924" i="1"/>
  <c r="E924" i="1" s="1"/>
  <c r="C919" i="1"/>
  <c r="E919" i="1" s="1"/>
  <c r="C915" i="1"/>
  <c r="E915" i="1" s="1"/>
  <c r="C905" i="1"/>
  <c r="E905" i="1" s="1"/>
  <c r="C901" i="1"/>
  <c r="E901" i="1" s="1"/>
  <c r="C898" i="1"/>
  <c r="E898" i="1" s="1"/>
  <c r="C892" i="1"/>
  <c r="E892" i="1" s="1"/>
  <c r="C884" i="1"/>
  <c r="E884" i="1" s="1"/>
  <c r="C876" i="1"/>
  <c r="E876" i="1" s="1"/>
  <c r="C870" i="1"/>
  <c r="E870" i="1" s="1"/>
  <c r="C864" i="1"/>
  <c r="E864" i="1" s="1"/>
  <c r="C859" i="1"/>
  <c r="E859" i="1" s="1"/>
  <c r="C854" i="1"/>
  <c r="E854" i="1" s="1"/>
  <c r="C848" i="1"/>
  <c r="E848" i="1" s="1"/>
  <c r="C842" i="1"/>
  <c r="E842" i="1" s="1"/>
  <c r="C836" i="1"/>
  <c r="E836" i="1" s="1"/>
  <c r="C832" i="1"/>
  <c r="E832" i="1" s="1"/>
  <c r="C825" i="1"/>
  <c r="C821" i="1"/>
  <c r="E821" i="1" s="1"/>
  <c r="C818" i="1"/>
  <c r="C813" i="1"/>
  <c r="C807" i="1"/>
  <c r="E807" i="1" s="1"/>
  <c r="C802" i="1"/>
  <c r="E802" i="1" s="1"/>
  <c r="C798" i="1"/>
  <c r="E798" i="1" s="1"/>
  <c r="C794" i="1"/>
  <c r="E794" i="1" s="1"/>
  <c r="C791" i="1"/>
  <c r="E791" i="1" s="1"/>
  <c r="C786" i="1"/>
  <c r="E786" i="1" s="1"/>
  <c r="C784" i="1"/>
  <c r="E784" i="1" s="1"/>
  <c r="C777" i="1"/>
  <c r="E777" i="1" s="1"/>
  <c r="C774" i="1"/>
  <c r="E774" i="1" s="1"/>
  <c r="C767" i="1"/>
  <c r="E767" i="1" s="1"/>
  <c r="C758" i="1"/>
  <c r="E758" i="1" s="1"/>
  <c r="C755" i="1"/>
  <c r="E755" i="1" s="1"/>
  <c r="C744" i="1"/>
  <c r="E744" i="1" s="1"/>
  <c r="C741" i="1"/>
  <c r="E741" i="1" s="1"/>
  <c r="C738" i="1"/>
  <c r="E738" i="1" s="1"/>
  <c r="C730" i="1"/>
  <c r="E730" i="1" s="1"/>
  <c r="C725" i="1"/>
  <c r="E725" i="1" s="1"/>
  <c r="C719" i="1"/>
  <c r="E719" i="1" s="1"/>
  <c r="C713" i="1"/>
  <c r="E713" i="1" s="1"/>
  <c r="C709" i="1"/>
  <c r="E709" i="1" s="1"/>
  <c r="C699" i="1"/>
  <c r="E699" i="1" s="1"/>
  <c r="C695" i="1"/>
  <c r="E695" i="1" s="1"/>
  <c r="C692" i="1"/>
  <c r="E692" i="1" s="1"/>
  <c r="C686" i="1"/>
  <c r="E686" i="1" s="1"/>
  <c r="C678" i="1"/>
  <c r="E678" i="1" s="1"/>
  <c r="C670" i="1"/>
  <c r="E670" i="1" s="1"/>
  <c r="C664" i="1"/>
  <c r="E664" i="1" s="1"/>
  <c r="C658" i="1"/>
  <c r="E658" i="1" s="1"/>
  <c r="C653" i="1"/>
  <c r="E653" i="1" s="1"/>
  <c r="C648" i="1"/>
  <c r="E648" i="1" s="1"/>
  <c r="C642" i="1"/>
  <c r="E642" i="1" s="1"/>
  <c r="C636" i="1"/>
  <c r="E636" i="1" s="1"/>
  <c r="C630" i="1"/>
  <c r="E630" i="1" s="1"/>
  <c r="C626" i="1"/>
  <c r="E626" i="1" s="1"/>
  <c r="C619" i="1"/>
  <c r="E619" i="1" s="1"/>
  <c r="C618" i="1"/>
  <c r="E618" i="1" s="1"/>
  <c r="C615" i="1"/>
  <c r="E615" i="1" s="1"/>
  <c r="C612" i="1"/>
  <c r="C607" i="1"/>
  <c r="E607" i="1" s="1"/>
  <c r="C601" i="1"/>
  <c r="E601" i="1" s="1"/>
  <c r="C596" i="1"/>
  <c r="E596" i="1" s="1"/>
  <c r="C592" i="1"/>
  <c r="E592" i="1" s="1"/>
  <c r="C588" i="1"/>
  <c r="E588" i="1" s="1"/>
  <c r="C585" i="1"/>
  <c r="E585" i="1" s="1"/>
  <c r="C580" i="1"/>
  <c r="E580" i="1" s="1"/>
  <c r="C578" i="1"/>
  <c r="E578" i="1" s="1"/>
  <c r="C571" i="1"/>
  <c r="E571" i="1" s="1"/>
  <c r="C568" i="1"/>
  <c r="E568" i="1" s="1"/>
  <c r="C561" i="1"/>
  <c r="E561" i="1" s="1"/>
  <c r="C552" i="1"/>
  <c r="E552" i="1" s="1"/>
  <c r="C549" i="1"/>
  <c r="E549" i="1" s="1"/>
  <c r="C538" i="1"/>
  <c r="E538" i="1" s="1"/>
  <c r="C535" i="1"/>
  <c r="E535" i="1" s="1"/>
  <c r="C532" i="1"/>
  <c r="E532" i="1" s="1"/>
  <c r="C524" i="1"/>
  <c r="E524" i="1" s="1"/>
  <c r="C519" i="1"/>
  <c r="E519" i="1" s="1"/>
  <c r="C513" i="1"/>
  <c r="E513" i="1" s="1"/>
  <c r="C508" i="1"/>
  <c r="E508" i="1" s="1"/>
  <c r="C504" i="1"/>
  <c r="E504" i="1" s="1"/>
  <c r="C494" i="1"/>
  <c r="E494" i="1" s="1"/>
  <c r="C490" i="1"/>
  <c r="E490" i="1" s="1"/>
  <c r="C487" i="1"/>
  <c r="E487" i="1" s="1"/>
  <c r="C481" i="1"/>
  <c r="E481" i="1" s="1"/>
  <c r="C473" i="1"/>
  <c r="E473" i="1" s="1"/>
  <c r="C465" i="1"/>
  <c r="E465" i="1" s="1"/>
  <c r="C459" i="1"/>
  <c r="E459" i="1" s="1"/>
  <c r="C453" i="1"/>
  <c r="E453" i="1" s="1"/>
  <c r="C448" i="1"/>
  <c r="E448" i="1" s="1"/>
  <c r="C443" i="1"/>
  <c r="E443" i="1" s="1"/>
  <c r="C437" i="1"/>
  <c r="E437" i="1" s="1"/>
  <c r="C431" i="1"/>
  <c r="E431" i="1" s="1"/>
  <c r="C425" i="1"/>
  <c r="E425" i="1" s="1"/>
  <c r="C421" i="1"/>
  <c r="C414" i="1"/>
  <c r="C410" i="1"/>
  <c r="E410" i="1" s="1"/>
  <c r="C407" i="1"/>
  <c r="E407" i="1" s="1"/>
  <c r="C402" i="1"/>
  <c r="C396" i="1"/>
  <c r="E396" i="1" s="1"/>
  <c r="C391" i="1"/>
  <c r="E391" i="1" s="1"/>
  <c r="C387" i="1"/>
  <c r="E387" i="1" s="1"/>
  <c r="C383" i="1"/>
  <c r="E383" i="1" s="1"/>
  <c r="C380" i="1"/>
  <c r="E380" i="1" s="1"/>
  <c r="C375" i="1"/>
  <c r="E375" i="1" s="1"/>
  <c r="C373" i="1"/>
  <c r="E373" i="1" s="1"/>
  <c r="C366" i="1"/>
  <c r="E366" i="1" s="1"/>
  <c r="C363" i="1"/>
  <c r="E363" i="1" s="1"/>
  <c r="C356" i="1"/>
  <c r="E356" i="1" s="1"/>
  <c r="C347" i="1"/>
  <c r="E347" i="1" s="1"/>
  <c r="C344" i="1"/>
  <c r="C333" i="1"/>
  <c r="E333" i="1" s="1"/>
  <c r="C330" i="1"/>
  <c r="E330" i="1" s="1"/>
  <c r="C327" i="1"/>
  <c r="E327" i="1" s="1"/>
  <c r="C319" i="1"/>
  <c r="E319" i="1" s="1"/>
  <c r="C314" i="1"/>
  <c r="E314" i="1" s="1"/>
  <c r="C308" i="1"/>
  <c r="E308" i="1" s="1"/>
  <c r="C303" i="1"/>
  <c r="E303" i="1" s="1"/>
  <c r="C299" i="1"/>
  <c r="E299" i="1" s="1"/>
  <c r="C289" i="1"/>
  <c r="E289" i="1" s="1"/>
  <c r="C285" i="1"/>
  <c r="E285" i="1" s="1"/>
  <c r="C281" i="1"/>
  <c r="E281" i="1" s="1"/>
  <c r="C275" i="1"/>
  <c r="E275" i="1" s="1"/>
  <c r="C267" i="1"/>
  <c r="E267" i="1" s="1"/>
  <c r="C259" i="1"/>
  <c r="E259" i="1" s="1"/>
  <c r="C253" i="1"/>
  <c r="E253" i="1" s="1"/>
  <c r="C247" i="1"/>
  <c r="E247" i="1" s="1"/>
  <c r="C242" i="1"/>
  <c r="E242" i="1" s="1"/>
  <c r="C237" i="1"/>
  <c r="E237" i="1" s="1"/>
  <c r="C231" i="1"/>
  <c r="E231" i="1" s="1"/>
  <c r="C225" i="1"/>
  <c r="E225" i="1" s="1"/>
  <c r="C219" i="1"/>
  <c r="E219" i="1" s="1"/>
  <c r="C215" i="1"/>
  <c r="E215" i="1" s="1"/>
  <c r="C208" i="1"/>
  <c r="C207" i="1" s="1"/>
  <c r="C204" i="1"/>
  <c r="C201" i="1"/>
  <c r="C197" i="1"/>
  <c r="C191" i="1"/>
  <c r="C186" i="1"/>
  <c r="E186" i="1" s="1"/>
  <c r="C182" i="1"/>
  <c r="E182" i="1" s="1"/>
  <c r="C175" i="1"/>
  <c r="E175" i="1" s="1"/>
  <c r="C170" i="1"/>
  <c r="E170" i="1" s="1"/>
  <c r="C168" i="1"/>
  <c r="E168" i="1" s="1"/>
  <c r="C161" i="1"/>
  <c r="E161" i="1" s="1"/>
  <c r="C158" i="1"/>
  <c r="E158" i="1" s="1"/>
  <c r="C151" i="1"/>
  <c r="E151" i="1" s="1"/>
  <c r="C142" i="1"/>
  <c r="C139" i="1"/>
  <c r="C128" i="1"/>
  <c r="E128" i="1" s="1"/>
  <c r="C125" i="1"/>
  <c r="E125" i="1" s="1"/>
  <c r="C122" i="1"/>
  <c r="E122" i="1" s="1"/>
  <c r="C114" i="1"/>
  <c r="E114" i="1" s="1"/>
  <c r="C109" i="1"/>
  <c r="E109" i="1" s="1"/>
  <c r="C103" i="1"/>
  <c r="E103" i="1" s="1"/>
  <c r="C98" i="1"/>
  <c r="E98" i="1" s="1"/>
  <c r="C94" i="1"/>
  <c r="E94" i="1" s="1"/>
  <c r="C84" i="1"/>
  <c r="E84" i="1" s="1"/>
  <c r="C80" i="1"/>
  <c r="E80" i="1" s="1"/>
  <c r="C77" i="1"/>
  <c r="E77" i="1" s="1"/>
  <c r="C71" i="1"/>
  <c r="E71" i="1" s="1"/>
  <c r="C63" i="1"/>
  <c r="E63" i="1" s="1"/>
  <c r="C55" i="1"/>
  <c r="E55" i="1" s="1"/>
  <c r="C49" i="1"/>
  <c r="E49" i="1" s="1"/>
  <c r="C43" i="1"/>
  <c r="E43" i="1" s="1"/>
  <c r="C38" i="1"/>
  <c r="E38" i="1" s="1"/>
  <c r="C33" i="1"/>
  <c r="E33" i="1" s="1"/>
  <c r="C27" i="1"/>
  <c r="E27" i="1" s="1"/>
  <c r="C15" i="1"/>
  <c r="E15" i="1" s="1"/>
  <c r="C11" i="1"/>
  <c r="C754" i="1" l="1"/>
  <c r="E754" i="1" s="1"/>
  <c r="G819" i="1"/>
  <c r="F1017" i="1"/>
  <c r="F1016" i="1" s="1"/>
  <c r="F401" i="1"/>
  <c r="F400" i="1" s="1"/>
  <c r="F551" i="1"/>
  <c r="E191" i="41"/>
  <c r="E190" i="41" s="1"/>
  <c r="D167" i="41"/>
  <c r="D166" i="41" s="1"/>
  <c r="D11" i="54" s="1"/>
  <c r="E175" i="41"/>
  <c r="E79" i="41"/>
  <c r="E122" i="41"/>
  <c r="E31" i="41"/>
  <c r="E205" i="41"/>
  <c r="E182" i="41"/>
  <c r="E178" i="41"/>
  <c r="F346" i="1"/>
  <c r="E109" i="41"/>
  <c r="E36" i="41"/>
  <c r="E420" i="1"/>
  <c r="E202" i="41"/>
  <c r="E196" i="41" s="1"/>
  <c r="E195" i="41" s="1"/>
  <c r="E103" i="41"/>
  <c r="E10" i="1"/>
  <c r="C548" i="1"/>
  <c r="E548" i="1" s="1"/>
  <c r="C959" i="1"/>
  <c r="E959" i="1" s="1"/>
  <c r="F606" i="1"/>
  <c r="F605" i="1" s="1"/>
  <c r="D141" i="41"/>
  <c r="D10" i="54" s="1"/>
  <c r="E158" i="41"/>
  <c r="E818" i="1"/>
  <c r="E53" i="41"/>
  <c r="E41" i="41"/>
  <c r="E13" i="41"/>
  <c r="E161" i="41"/>
  <c r="E93" i="41"/>
  <c r="E97" i="41"/>
  <c r="C395" i="1"/>
  <c r="E395" i="1" s="1"/>
  <c r="C600" i="1"/>
  <c r="E600" i="1" s="1"/>
  <c r="D213" i="1"/>
  <c r="C9" i="74" s="1"/>
  <c r="E151" i="41"/>
  <c r="C1029" i="1"/>
  <c r="E1029" i="1" s="1"/>
  <c r="E1030" i="1"/>
  <c r="F923" i="1"/>
  <c r="D102" i="41"/>
  <c r="D9" i="54" s="1"/>
  <c r="E19" i="41"/>
  <c r="E25" i="41"/>
  <c r="E186" i="41"/>
  <c r="C141" i="1"/>
  <c r="E141" i="1" s="1"/>
  <c r="E142" i="1"/>
  <c r="C806" i="1"/>
  <c r="E806" i="1" s="1"/>
  <c r="C1011" i="1"/>
  <c r="E1011" i="1" s="1"/>
  <c r="E1012" i="1"/>
  <c r="D624" i="1"/>
  <c r="C11" i="74" s="1"/>
  <c r="E83" i="41"/>
  <c r="E209" i="41"/>
  <c r="E208" i="41" s="1"/>
  <c r="E61" i="41"/>
  <c r="C824" i="1"/>
  <c r="E824" i="1" s="1"/>
  <c r="E825" i="1"/>
  <c r="D419" i="1"/>
  <c r="C10" i="74" s="1"/>
  <c r="C190" i="1"/>
  <c r="E190" i="1" s="1"/>
  <c r="E191" i="1"/>
  <c r="C401" i="1"/>
  <c r="E402" i="1"/>
  <c r="C962" i="1"/>
  <c r="E962" i="1" s="1"/>
  <c r="E982" i="1"/>
  <c r="F372" i="1"/>
  <c r="F371" i="1" s="1"/>
  <c r="D830" i="1"/>
  <c r="D40" i="41"/>
  <c r="D8" i="54" s="1"/>
  <c r="E142" i="41"/>
  <c r="E128" i="41"/>
  <c r="E69" i="41"/>
  <c r="E9" i="41"/>
  <c r="E170" i="41"/>
  <c r="C343" i="1"/>
  <c r="E343" i="1" s="1"/>
  <c r="E344" i="1"/>
  <c r="C413" i="1"/>
  <c r="E413" i="1" s="1"/>
  <c r="E414" i="1"/>
  <c r="C138" i="1"/>
  <c r="E138" i="1" s="1"/>
  <c r="E139" i="1"/>
  <c r="D8" i="41"/>
  <c r="D7" i="54" s="1"/>
  <c r="C196" i="1"/>
  <c r="C195" i="1" s="1"/>
  <c r="C606" i="1"/>
  <c r="E612" i="1"/>
  <c r="C812" i="1"/>
  <c r="E812" i="1" s="1"/>
  <c r="E813" i="1"/>
  <c r="C1017" i="1"/>
  <c r="E114" i="41"/>
  <c r="E47" i="41"/>
  <c r="E75" i="41"/>
  <c r="C923" i="1"/>
  <c r="E923" i="1" s="1"/>
  <c r="D9" i="1"/>
  <c r="C8" i="74" s="1"/>
  <c r="F783" i="1"/>
  <c r="F782" i="1" s="1"/>
  <c r="F812" i="1"/>
  <c r="F811" i="1" s="1"/>
  <c r="C863" i="1"/>
  <c r="E863" i="1" s="1"/>
  <c r="F452" i="1"/>
  <c r="F988" i="1"/>
  <c r="F987" i="1" s="1"/>
  <c r="F196" i="1"/>
  <c r="F195" i="1" s="1"/>
  <c r="F831" i="1"/>
  <c r="F141" i="1"/>
  <c r="F512" i="1"/>
  <c r="C988" i="1"/>
  <c r="F718" i="1"/>
  <c r="F42" i="1"/>
  <c r="F962" i="1"/>
  <c r="C346" i="1"/>
  <c r="E346" i="1" s="1"/>
  <c r="C577" i="1"/>
  <c r="F102" i="1"/>
  <c r="F214" i="1"/>
  <c r="F577" i="1"/>
  <c r="F576" i="1" s="1"/>
  <c r="F625" i="1"/>
  <c r="C831" i="1"/>
  <c r="E831" i="1" s="1"/>
  <c r="F167" i="1"/>
  <c r="F166" i="1" s="1"/>
  <c r="F307" i="1"/>
  <c r="F863" i="1"/>
  <c r="F757" i="1"/>
  <c r="F657" i="1"/>
  <c r="C783" i="1"/>
  <c r="C757" i="1"/>
  <c r="E757" i="1" s="1"/>
  <c r="C718" i="1"/>
  <c r="E718" i="1" s="1"/>
  <c r="C657" i="1"/>
  <c r="E657" i="1" s="1"/>
  <c r="C625" i="1"/>
  <c r="E625" i="1" s="1"/>
  <c r="F420" i="1"/>
  <c r="C551" i="1"/>
  <c r="E551" i="1" s="1"/>
  <c r="C512" i="1"/>
  <c r="E512" i="1" s="1"/>
  <c r="C452" i="1"/>
  <c r="E452" i="1" s="1"/>
  <c r="C420" i="1"/>
  <c r="C372" i="1"/>
  <c r="C307" i="1"/>
  <c r="E307" i="1" s="1"/>
  <c r="C246" i="1"/>
  <c r="E246" i="1" s="1"/>
  <c r="F10" i="1"/>
  <c r="F246" i="1"/>
  <c r="C214" i="1"/>
  <c r="E214" i="1" s="1"/>
  <c r="C167" i="1"/>
  <c r="C102" i="1"/>
  <c r="E102" i="1" s="1"/>
  <c r="C42" i="1"/>
  <c r="E42" i="1" s="1"/>
  <c r="C10" i="1"/>
  <c r="D6" i="1" l="1"/>
  <c r="C12" i="74"/>
  <c r="E167" i="41"/>
  <c r="E166" i="41" s="1"/>
  <c r="C14" i="74"/>
  <c r="D14" i="54"/>
  <c r="E102" i="41"/>
  <c r="C811" i="1"/>
  <c r="E811" i="1" s="1"/>
  <c r="E8" i="41"/>
  <c r="D7" i="41"/>
  <c r="E141" i="41"/>
  <c r="C605" i="1"/>
  <c r="E605" i="1" s="1"/>
  <c r="E606" i="1"/>
  <c r="E40" i="41"/>
  <c r="C576" i="1"/>
  <c r="E576" i="1" s="1"/>
  <c r="E577" i="1"/>
  <c r="C371" i="1"/>
  <c r="E371" i="1" s="1"/>
  <c r="E372" i="1"/>
  <c r="E1017" i="1"/>
  <c r="C1016" i="1"/>
  <c r="E1016" i="1" s="1"/>
  <c r="C400" i="1"/>
  <c r="E400" i="1" s="1"/>
  <c r="E401" i="1"/>
  <c r="C987" i="1"/>
  <c r="E988" i="1"/>
  <c r="C782" i="1"/>
  <c r="E782" i="1" s="1"/>
  <c r="E783" i="1"/>
  <c r="C166" i="1"/>
  <c r="E166" i="1" s="1"/>
  <c r="E9" i="1" s="1"/>
  <c r="E167" i="1"/>
  <c r="D7" i="1"/>
  <c r="F419" i="1"/>
  <c r="F418" i="1" s="1"/>
  <c r="F9" i="1"/>
  <c r="F8" i="1" s="1"/>
  <c r="F213" i="1"/>
  <c r="F212" i="1" s="1"/>
  <c r="F830" i="1"/>
  <c r="F624" i="1"/>
  <c r="F623" i="1" s="1"/>
  <c r="F829" i="1" l="1"/>
  <c r="F6" i="1"/>
  <c r="F7" i="1" s="1"/>
  <c r="D12" i="74"/>
  <c r="E419" i="1"/>
  <c r="E7" i="41"/>
  <c r="C419" i="1"/>
  <c r="C418" i="1" s="1"/>
  <c r="C830" i="1"/>
  <c r="E987" i="1"/>
  <c r="C213" i="1"/>
  <c r="C624" i="1"/>
  <c r="C623" i="1" s="1"/>
  <c r="C9" i="1"/>
  <c r="B12" i="74" l="1"/>
  <c r="C6" i="1"/>
  <c r="E624" i="1"/>
  <c r="C7" i="1"/>
  <c r="C8" i="1"/>
  <c r="C212" i="1"/>
  <c r="E213" i="1"/>
  <c r="C829" i="1"/>
  <c r="E830" i="1"/>
  <c r="E6" i="1" s="1"/>
  <c r="A2" i="74"/>
  <c r="B7" i="74"/>
  <c r="B8" i="74"/>
  <c r="D8" i="74"/>
  <c r="E7" i="1" l="1"/>
  <c r="P200" i="51" l="1"/>
  <c r="O200" i="51"/>
  <c r="Q206" i="51"/>
  <c r="Q202" i="51"/>
  <c r="Q201" i="51"/>
  <c r="Q195" i="51"/>
  <c r="Q190" i="51"/>
  <c r="Q186" i="51"/>
  <c r="Q182" i="51"/>
  <c r="Q138" i="51"/>
  <c r="Q75" i="51"/>
  <c r="Q40" i="51"/>
  <c r="N206" i="51"/>
  <c r="N202" i="51"/>
  <c r="N201" i="51"/>
  <c r="N195" i="51"/>
  <c r="N190" i="51"/>
  <c r="N186" i="51"/>
  <c r="N182" i="51"/>
  <c r="N138" i="51"/>
  <c r="N75" i="51"/>
  <c r="N40" i="51"/>
  <c r="K206" i="51"/>
  <c r="K202" i="51"/>
  <c r="K201" i="51"/>
  <c r="K195" i="51"/>
  <c r="K190" i="51"/>
  <c r="K186" i="51"/>
  <c r="K182" i="51"/>
  <c r="K138" i="51"/>
  <c r="K75" i="51"/>
  <c r="K40" i="51"/>
  <c r="H206" i="51"/>
  <c r="H202" i="51"/>
  <c r="H201" i="51"/>
  <c r="H195" i="51"/>
  <c r="H190" i="51"/>
  <c r="H186" i="51"/>
  <c r="H182" i="51"/>
  <c r="H138" i="51"/>
  <c r="H75" i="51"/>
  <c r="H40" i="51"/>
  <c r="E40" i="51"/>
  <c r="E75" i="51"/>
  <c r="E138" i="51"/>
  <c r="E182" i="51"/>
  <c r="E186" i="51"/>
  <c r="E190" i="51"/>
  <c r="E195" i="51"/>
  <c r="E201" i="51"/>
  <c r="E202" i="51"/>
  <c r="E206" i="51"/>
  <c r="Q200" i="51" l="1"/>
  <c r="G99" i="51" l="1"/>
  <c r="D200" i="51"/>
  <c r="C200" i="51"/>
  <c r="G200" i="51"/>
  <c r="F200" i="51"/>
  <c r="C205" i="51" l="1"/>
  <c r="E200" i="51"/>
  <c r="H200" i="51"/>
  <c r="D205" i="51"/>
  <c r="G213" i="51"/>
  <c r="G83" i="51"/>
  <c r="G205" i="51"/>
  <c r="G156" i="51"/>
  <c r="D99" i="51"/>
  <c r="G124" i="51"/>
  <c r="G18" i="51"/>
  <c r="G44" i="51"/>
  <c r="G53" i="51"/>
  <c r="G58" i="51"/>
  <c r="G72" i="51"/>
  <c r="G106" i="51"/>
  <c r="G31" i="51"/>
  <c r="C212" i="51"/>
  <c r="D212" i="51"/>
  <c r="G212" i="51"/>
  <c r="G85" i="51"/>
  <c r="G166" i="51"/>
  <c r="G134" i="51"/>
  <c r="G180" i="51"/>
  <c r="G86" i="51"/>
  <c r="G112" i="51"/>
  <c r="G117" i="51"/>
  <c r="G121" i="51"/>
  <c r="G145" i="51"/>
  <c r="G154" i="51"/>
  <c r="G164" i="51"/>
  <c r="G177" i="51"/>
  <c r="G188" i="51"/>
  <c r="G12" i="51"/>
  <c r="G43" i="51"/>
  <c r="F22" i="51"/>
  <c r="F97" i="51"/>
  <c r="G97" i="51"/>
  <c r="F205" i="51"/>
  <c r="F99" i="51"/>
  <c r="H99" i="51" s="1"/>
  <c r="G184" i="51"/>
  <c r="G127" i="51"/>
  <c r="G17" i="51"/>
  <c r="G27" i="51"/>
  <c r="G36" i="51"/>
  <c r="G22" i="51"/>
  <c r="G199" i="51"/>
  <c r="G209" i="51"/>
  <c r="G19" i="51"/>
  <c r="G35" i="51"/>
  <c r="G47" i="51"/>
  <c r="G61" i="51"/>
  <c r="G81" i="51"/>
  <c r="G15" i="51"/>
  <c r="F31" i="51"/>
  <c r="F17" i="51"/>
  <c r="F58" i="51"/>
  <c r="F72" i="51"/>
  <c r="F157" i="51"/>
  <c r="F212" i="51"/>
  <c r="G172" i="51"/>
  <c r="G136" i="51"/>
  <c r="F145" i="51"/>
  <c r="F112" i="51"/>
  <c r="F154" i="51"/>
  <c r="F164" i="51"/>
  <c r="F204" i="51"/>
  <c r="F121" i="51"/>
  <c r="F158" i="51"/>
  <c r="F177" i="51"/>
  <c r="G107" i="51"/>
  <c r="G193" i="51"/>
  <c r="G204" i="51"/>
  <c r="G68" i="51"/>
  <c r="G149" i="51"/>
  <c r="G101" i="51"/>
  <c r="F149" i="51"/>
  <c r="F172" i="51"/>
  <c r="F213" i="51"/>
  <c r="G132" i="51"/>
  <c r="F77" i="51"/>
  <c r="G52" i="51"/>
  <c r="G57" i="51"/>
  <c r="G66" i="51"/>
  <c r="G71" i="51"/>
  <c r="G77" i="51"/>
  <c r="G88" i="51"/>
  <c r="G92" i="51"/>
  <c r="G105" i="51"/>
  <c r="G109" i="51"/>
  <c r="G119" i="51"/>
  <c r="G130" i="51"/>
  <c r="G147" i="51"/>
  <c r="G151" i="51"/>
  <c r="G161" i="51"/>
  <c r="G174" i="51"/>
  <c r="F27" i="51"/>
  <c r="F101" i="51"/>
  <c r="G141" i="51"/>
  <c r="G158" i="51"/>
  <c r="F107" i="51"/>
  <c r="F132" i="51"/>
  <c r="G13" i="51"/>
  <c r="G189" i="51"/>
  <c r="G63" i="51"/>
  <c r="F136" i="51"/>
  <c r="F13" i="51"/>
  <c r="F44" i="51"/>
  <c r="F53" i="51"/>
  <c r="F63" i="51"/>
  <c r="F57" i="51"/>
  <c r="F71" i="51"/>
  <c r="G67" i="51"/>
  <c r="F127" i="51"/>
  <c r="F126" i="51" s="1"/>
  <c r="G24" i="51"/>
  <c r="G29" i="51"/>
  <c r="G34" i="51"/>
  <c r="G39" i="51"/>
  <c r="F184" i="51"/>
  <c r="F83" i="51"/>
  <c r="F88" i="51"/>
  <c r="F96" i="51"/>
  <c r="G49" i="51"/>
  <c r="F36" i="51"/>
  <c r="F117" i="51"/>
  <c r="G114" i="51"/>
  <c r="G16" i="51"/>
  <c r="G21" i="51"/>
  <c r="G51" i="51"/>
  <c r="F52" i="51"/>
  <c r="G23" i="51"/>
  <c r="G33" i="51"/>
  <c r="G38" i="51"/>
  <c r="G45" i="51"/>
  <c r="G50" i="51"/>
  <c r="G64" i="51"/>
  <c r="G73" i="51"/>
  <c r="G79" i="51"/>
  <c r="G93" i="51"/>
  <c r="G95" i="51"/>
  <c r="G116" i="51"/>
  <c r="G135" i="51"/>
  <c r="G157" i="51"/>
  <c r="G170" i="51"/>
  <c r="C13" i="51"/>
  <c r="C18" i="51"/>
  <c r="C23" i="51"/>
  <c r="C28" i="51"/>
  <c r="C33" i="51"/>
  <c r="C79" i="51"/>
  <c r="C85" i="51"/>
  <c r="C89" i="51"/>
  <c r="C93" i="51"/>
  <c r="C100" i="51"/>
  <c r="C106" i="51"/>
  <c r="C111" i="51"/>
  <c r="C116" i="51"/>
  <c r="C120" i="51"/>
  <c r="C125" i="51"/>
  <c r="C131" i="51"/>
  <c r="C135" i="51"/>
  <c r="D33" i="51"/>
  <c r="D79" i="51"/>
  <c r="D135" i="51"/>
  <c r="D181" i="51"/>
  <c r="C99" i="51"/>
  <c r="D19" i="51"/>
  <c r="C189" i="51"/>
  <c r="D44" i="51"/>
  <c r="D49" i="51"/>
  <c r="D58" i="51"/>
  <c r="D63" i="51"/>
  <c r="D72" i="51"/>
  <c r="D189" i="51"/>
  <c r="C184" i="51"/>
  <c r="D213" i="51"/>
  <c r="D64" i="51"/>
  <c r="D81" i="51"/>
  <c r="D101" i="51"/>
  <c r="D136" i="51"/>
  <c r="D184" i="51"/>
  <c r="C204" i="51"/>
  <c r="C213" i="51"/>
  <c r="C136" i="51"/>
  <c r="C164" i="51"/>
  <c r="C45" i="51"/>
  <c r="D113" i="51"/>
  <c r="D57" i="51"/>
  <c r="D66" i="51"/>
  <c r="D77" i="51"/>
  <c r="D83" i="51"/>
  <c r="D88" i="51"/>
  <c r="D92" i="51"/>
  <c r="D97" i="51"/>
  <c r="D105" i="51"/>
  <c r="D109" i="51"/>
  <c r="D119" i="51"/>
  <c r="D124" i="51"/>
  <c r="D134" i="51"/>
  <c r="D141" i="51"/>
  <c r="D147" i="51"/>
  <c r="D151" i="51"/>
  <c r="D156" i="51"/>
  <c r="D161" i="51"/>
  <c r="D166" i="51"/>
  <c r="D174" i="51"/>
  <c r="D180" i="51"/>
  <c r="D45" i="51"/>
  <c r="D164" i="51"/>
  <c r="D177" i="51"/>
  <c r="D112" i="51"/>
  <c r="D193" i="51"/>
  <c r="D204" i="51"/>
  <c r="C64" i="51"/>
  <c r="C50" i="51"/>
  <c r="C59" i="51"/>
  <c r="C68" i="51"/>
  <c r="C73" i="51"/>
  <c r="C81" i="51"/>
  <c r="C193" i="51"/>
  <c r="D18" i="51"/>
  <c r="D50" i="51"/>
  <c r="D55" i="51"/>
  <c r="D59" i="51"/>
  <c r="D68" i="51"/>
  <c r="D89" i="51"/>
  <c r="D90" i="51"/>
  <c r="D125" i="51"/>
  <c r="D163" i="51"/>
  <c r="D25" i="51"/>
  <c r="D30" i="51"/>
  <c r="D35" i="51"/>
  <c r="D46" i="51"/>
  <c r="D65" i="51"/>
  <c r="D102" i="51"/>
  <c r="C19" i="51"/>
  <c r="C29" i="51"/>
  <c r="C39" i="51"/>
  <c r="C56" i="51"/>
  <c r="C60" i="51"/>
  <c r="C74" i="51"/>
  <c r="C101" i="51"/>
  <c r="C127" i="51"/>
  <c r="C126" i="51" s="1"/>
  <c r="C149" i="51"/>
  <c r="D29" i="51"/>
  <c r="D39" i="51"/>
  <c r="D56" i="51"/>
  <c r="D60" i="51"/>
  <c r="D74" i="51"/>
  <c r="D86" i="51"/>
  <c r="D95" i="51"/>
  <c r="D107" i="51"/>
  <c r="D117" i="51"/>
  <c r="D121" i="51"/>
  <c r="D132" i="51"/>
  <c r="D145" i="51"/>
  <c r="D154" i="51"/>
  <c r="D158" i="51"/>
  <c r="D172" i="51"/>
  <c r="D127" i="51"/>
  <c r="D149" i="51"/>
  <c r="D53" i="51"/>
  <c r="D67" i="51"/>
  <c r="C15" i="51"/>
  <c r="C24" i="51"/>
  <c r="C34" i="51"/>
  <c r="D199" i="51"/>
  <c r="D43" i="51"/>
  <c r="D52" i="51"/>
  <c r="D71" i="51"/>
  <c r="D15" i="51"/>
  <c r="D24" i="51"/>
  <c r="D34" i="51"/>
  <c r="D47" i="51"/>
  <c r="D61" i="51"/>
  <c r="G108" i="51"/>
  <c r="G128" i="51"/>
  <c r="G137" i="51"/>
  <c r="F165" i="51"/>
  <c r="G82" i="51"/>
  <c r="G87" i="51"/>
  <c r="G91" i="51"/>
  <c r="G96" i="51"/>
  <c r="G146" i="51"/>
  <c r="G150" i="51"/>
  <c r="G160" i="51"/>
  <c r="F146" i="51"/>
  <c r="F173" i="51"/>
  <c r="F141" i="51"/>
  <c r="F140" i="51" s="1"/>
  <c r="F139" i="51" s="1"/>
  <c r="F151" i="51"/>
  <c r="F161" i="51"/>
  <c r="F166" i="51"/>
  <c r="F180" i="51"/>
  <c r="F12" i="51"/>
  <c r="F49" i="51"/>
  <c r="F67" i="51"/>
  <c r="F18" i="51"/>
  <c r="F23" i="51"/>
  <c r="F28" i="51"/>
  <c r="F33" i="51"/>
  <c r="F38" i="51"/>
  <c r="F85" i="51"/>
  <c r="F21" i="51"/>
  <c r="F25" i="51"/>
  <c r="F155" i="51"/>
  <c r="F178" i="51"/>
  <c r="G11" i="51"/>
  <c r="G25" i="51"/>
  <c r="G30" i="51"/>
  <c r="G69" i="51"/>
  <c r="F86" i="51"/>
  <c r="F16" i="51"/>
  <c r="G90" i="51"/>
  <c r="G56" i="51"/>
  <c r="G60" i="51"/>
  <c r="G74" i="51"/>
  <c r="F95" i="51"/>
  <c r="G125" i="51"/>
  <c r="F46" i="51"/>
  <c r="F56" i="51"/>
  <c r="F60" i="51"/>
  <c r="F65" i="51"/>
  <c r="F69" i="51"/>
  <c r="F74" i="51"/>
  <c r="F185" i="51"/>
  <c r="F11" i="51"/>
  <c r="F30" i="51"/>
  <c r="F35" i="51"/>
  <c r="F47" i="51"/>
  <c r="F61" i="51"/>
  <c r="F66" i="51"/>
  <c r="F105" i="51"/>
  <c r="F114" i="51"/>
  <c r="F124" i="51"/>
  <c r="F130" i="51"/>
  <c r="F134" i="51"/>
  <c r="F199" i="51"/>
  <c r="F198" i="51" s="1"/>
  <c r="F148" i="51"/>
  <c r="F170" i="51"/>
  <c r="F169" i="51" s="1"/>
  <c r="F181" i="51"/>
  <c r="G131" i="51"/>
  <c r="G144" i="51"/>
  <c r="G153" i="51"/>
  <c r="G163" i="51"/>
  <c r="G175" i="51"/>
  <c r="G181" i="51"/>
  <c r="G59" i="51"/>
  <c r="G148" i="51"/>
  <c r="F50" i="51"/>
  <c r="F59" i="51"/>
  <c r="F64" i="51"/>
  <c r="F68" i="51"/>
  <c r="F73" i="51"/>
  <c r="F82" i="51"/>
  <c r="F87" i="51"/>
  <c r="F91" i="51"/>
  <c r="F102" i="51"/>
  <c r="F108" i="51"/>
  <c r="F113" i="51"/>
  <c r="F118" i="51"/>
  <c r="F122" i="51"/>
  <c r="F128" i="51"/>
  <c r="F133" i="51"/>
  <c r="F137" i="51"/>
  <c r="F79" i="51"/>
  <c r="G89" i="51"/>
  <c r="F194" i="51"/>
  <c r="G28" i="51"/>
  <c r="G55" i="51"/>
  <c r="G100" i="51"/>
  <c r="G111" i="51"/>
  <c r="G120" i="51"/>
  <c r="F189" i="51"/>
  <c r="G194" i="51"/>
  <c r="F188" i="51"/>
  <c r="F209" i="51"/>
  <c r="F89" i="51"/>
  <c r="F93" i="51"/>
  <c r="F106" i="51"/>
  <c r="F111" i="51"/>
  <c r="F116" i="51"/>
  <c r="F120" i="51"/>
  <c r="F125" i="51"/>
  <c r="F131" i="51"/>
  <c r="F135" i="51"/>
  <c r="F144" i="51"/>
  <c r="F153" i="51"/>
  <c r="F163" i="51"/>
  <c r="F175" i="51"/>
  <c r="G102" i="51"/>
  <c r="G122" i="51"/>
  <c r="G46" i="51"/>
  <c r="G65" i="51"/>
  <c r="F92" i="51"/>
  <c r="F109" i="51"/>
  <c r="F119" i="51"/>
  <c r="G113" i="51"/>
  <c r="G133" i="51"/>
  <c r="F100" i="51"/>
  <c r="F24" i="51"/>
  <c r="F29" i="51"/>
  <c r="G118" i="51"/>
  <c r="F43" i="51"/>
  <c r="G155" i="51"/>
  <c r="G165" i="51"/>
  <c r="G173" i="51"/>
  <c r="G178" i="51"/>
  <c r="F193" i="51"/>
  <c r="F208" i="51"/>
  <c r="F45" i="51"/>
  <c r="F55" i="51"/>
  <c r="F147" i="51"/>
  <c r="F156" i="51"/>
  <c r="F174" i="51"/>
  <c r="G185" i="51"/>
  <c r="G208" i="51"/>
  <c r="F15" i="51"/>
  <c r="F19" i="51"/>
  <c r="F34" i="51"/>
  <c r="F39" i="51"/>
  <c r="F81" i="51"/>
  <c r="F90" i="51"/>
  <c r="F150" i="51"/>
  <c r="F160" i="51"/>
  <c r="F51" i="51"/>
  <c r="D122" i="51"/>
  <c r="D133" i="51"/>
  <c r="D82" i="51"/>
  <c r="D87" i="51"/>
  <c r="D91" i="51"/>
  <c r="D96" i="51"/>
  <c r="D108" i="51"/>
  <c r="D118" i="51"/>
  <c r="D128" i="51"/>
  <c r="D137" i="51"/>
  <c r="C108" i="51"/>
  <c r="C113" i="51"/>
  <c r="C118" i="51"/>
  <c r="C122" i="51"/>
  <c r="C128" i="51"/>
  <c r="C133" i="51"/>
  <c r="C137" i="51"/>
  <c r="C150" i="51"/>
  <c r="C155" i="51"/>
  <c r="C165" i="51"/>
  <c r="D146" i="51"/>
  <c r="D150" i="51"/>
  <c r="D155" i="51"/>
  <c r="D160" i="51"/>
  <c r="D165" i="51"/>
  <c r="D173" i="51"/>
  <c r="D178" i="51"/>
  <c r="D185" i="51"/>
  <c r="C77" i="51"/>
  <c r="C83" i="51"/>
  <c r="C88" i="51"/>
  <c r="C92" i="51"/>
  <c r="C97" i="51"/>
  <c r="C105" i="51"/>
  <c r="C109" i="51"/>
  <c r="C114" i="51"/>
  <c r="C119" i="51"/>
  <c r="C124" i="51"/>
  <c r="C134" i="51"/>
  <c r="C141" i="51"/>
  <c r="C140" i="51" s="1"/>
  <c r="C139" i="51" s="1"/>
  <c r="C147" i="51"/>
  <c r="C151" i="51"/>
  <c r="C156" i="51"/>
  <c r="C161" i="51"/>
  <c r="C166" i="51"/>
  <c r="C174" i="51"/>
  <c r="C180" i="51"/>
  <c r="C44" i="51"/>
  <c r="C49" i="51"/>
  <c r="C53" i="51"/>
  <c r="C58" i="51"/>
  <c r="C63" i="51"/>
  <c r="C67" i="51"/>
  <c r="C72" i="51"/>
  <c r="C46" i="51"/>
  <c r="C51" i="51"/>
  <c r="C65" i="51"/>
  <c r="C69" i="51"/>
  <c r="D16" i="51"/>
  <c r="D21" i="51"/>
  <c r="D51" i="51"/>
  <c r="D69" i="51"/>
  <c r="C107" i="51"/>
  <c r="C112" i="51"/>
  <c r="C121" i="51"/>
  <c r="C132" i="51"/>
  <c r="C145" i="51"/>
  <c r="C154" i="51"/>
  <c r="C158" i="51"/>
  <c r="C177" i="51"/>
  <c r="C90" i="51"/>
  <c r="D11" i="51"/>
  <c r="C16" i="51"/>
  <c r="C25" i="51"/>
  <c r="C82" i="51"/>
  <c r="C91" i="51"/>
  <c r="C43" i="51"/>
  <c r="C47" i="51"/>
  <c r="C52" i="51"/>
  <c r="C57" i="51"/>
  <c r="C66" i="51"/>
  <c r="C71" i="51"/>
  <c r="C12" i="51"/>
  <c r="C17" i="51"/>
  <c r="C22" i="51"/>
  <c r="C27" i="51"/>
  <c r="C31" i="51"/>
  <c r="C36" i="51"/>
  <c r="D12" i="51"/>
  <c r="D17" i="51"/>
  <c r="D22" i="51"/>
  <c r="D31" i="51"/>
  <c r="D36" i="51"/>
  <c r="D100" i="51"/>
  <c r="D111" i="51"/>
  <c r="D116" i="51"/>
  <c r="D131" i="51"/>
  <c r="D144" i="51"/>
  <c r="D148" i="51"/>
  <c r="D153" i="51"/>
  <c r="D170" i="51"/>
  <c r="D175" i="51"/>
  <c r="D23" i="51"/>
  <c r="D93" i="51"/>
  <c r="D194" i="51"/>
  <c r="D13" i="51"/>
  <c r="D28" i="51"/>
  <c r="C55" i="51"/>
  <c r="D85" i="51"/>
  <c r="C172" i="51"/>
  <c r="C199" i="51"/>
  <c r="C198" i="51" s="1"/>
  <c r="C194" i="51"/>
  <c r="C208" i="51"/>
  <c r="D38" i="51"/>
  <c r="D106" i="51"/>
  <c r="D73" i="51"/>
  <c r="C86" i="51"/>
  <c r="D120" i="51"/>
  <c r="D157" i="51"/>
  <c r="D208" i="51"/>
  <c r="C95" i="51"/>
  <c r="C188" i="51"/>
  <c r="C209" i="51"/>
  <c r="C144" i="51"/>
  <c r="C148" i="51"/>
  <c r="C153" i="51"/>
  <c r="C157" i="51"/>
  <c r="C163" i="51"/>
  <c r="C170" i="51"/>
  <c r="C169" i="51" s="1"/>
  <c r="C175" i="51"/>
  <c r="C181" i="51"/>
  <c r="C117" i="51"/>
  <c r="C61" i="51"/>
  <c r="C11" i="51"/>
  <c r="C21" i="51"/>
  <c r="C30" i="51"/>
  <c r="C35" i="51"/>
  <c r="C87" i="51"/>
  <c r="C96" i="51"/>
  <c r="D188" i="51"/>
  <c r="D209" i="51"/>
  <c r="D27" i="51"/>
  <c r="C146" i="51"/>
  <c r="C160" i="51"/>
  <c r="C173" i="51"/>
  <c r="C178" i="51"/>
  <c r="C38" i="51"/>
  <c r="C130" i="51"/>
  <c r="C185" i="51"/>
  <c r="D114" i="51"/>
  <c r="D130" i="51"/>
  <c r="C102" i="51"/>
  <c r="E205" i="51" l="1"/>
  <c r="C203" i="51"/>
  <c r="C197" i="51" s="1"/>
  <c r="C196" i="51" s="1"/>
  <c r="E114" i="51"/>
  <c r="H213" i="51"/>
  <c r="G211" i="51"/>
  <c r="G210" i="51" s="1"/>
  <c r="H156" i="51"/>
  <c r="E99" i="51"/>
  <c r="H205" i="51"/>
  <c r="H53" i="51"/>
  <c r="H124" i="51"/>
  <c r="C211" i="51"/>
  <c r="C210" i="51" s="1"/>
  <c r="H18" i="51"/>
  <c r="H31" i="51"/>
  <c r="H178" i="51"/>
  <c r="H72" i="51"/>
  <c r="H83" i="51"/>
  <c r="H44" i="51"/>
  <c r="H106" i="51"/>
  <c r="E212" i="51"/>
  <c r="H58" i="51"/>
  <c r="H212" i="51"/>
  <c r="H85" i="51"/>
  <c r="E89" i="51"/>
  <c r="E73" i="51"/>
  <c r="H166" i="51"/>
  <c r="E79" i="51"/>
  <c r="E131" i="51"/>
  <c r="E13" i="51"/>
  <c r="H133" i="51"/>
  <c r="E33" i="51"/>
  <c r="E189" i="51"/>
  <c r="H157" i="51"/>
  <c r="H135" i="51"/>
  <c r="E194" i="51"/>
  <c r="H118" i="51"/>
  <c r="H148" i="51"/>
  <c r="H82" i="51"/>
  <c r="H45" i="51"/>
  <c r="H161" i="51"/>
  <c r="H88" i="51"/>
  <c r="H117" i="51"/>
  <c r="H122" i="51"/>
  <c r="E74" i="51"/>
  <c r="E18" i="51"/>
  <c r="H38" i="51"/>
  <c r="H61" i="51"/>
  <c r="H112" i="51"/>
  <c r="E165" i="51"/>
  <c r="H165" i="51"/>
  <c r="H131" i="51"/>
  <c r="H87" i="51"/>
  <c r="E47" i="51"/>
  <c r="E24" i="51"/>
  <c r="H21" i="51"/>
  <c r="H101" i="51"/>
  <c r="H204" i="51"/>
  <c r="H15" i="51"/>
  <c r="H46" i="51"/>
  <c r="E95" i="51"/>
  <c r="E105" i="51"/>
  <c r="H174" i="51"/>
  <c r="H155" i="51"/>
  <c r="E120" i="51"/>
  <c r="E31" i="51"/>
  <c r="E155" i="51"/>
  <c r="H116" i="51"/>
  <c r="H151" i="51"/>
  <c r="E175" i="51"/>
  <c r="E85" i="51"/>
  <c r="H81" i="51"/>
  <c r="E108" i="51"/>
  <c r="E163" i="51"/>
  <c r="E164" i="51"/>
  <c r="H113" i="51"/>
  <c r="H120" i="51"/>
  <c r="H30" i="51"/>
  <c r="E125" i="51"/>
  <c r="H33" i="51"/>
  <c r="H149" i="51"/>
  <c r="H47" i="51"/>
  <c r="H97" i="51"/>
  <c r="H188" i="51"/>
  <c r="E208" i="51"/>
  <c r="E30" i="51"/>
  <c r="E156" i="51"/>
  <c r="H92" i="51"/>
  <c r="H172" i="51"/>
  <c r="H121" i="51"/>
  <c r="H59" i="51"/>
  <c r="H111" i="51"/>
  <c r="H175" i="51"/>
  <c r="E56" i="51"/>
  <c r="E45" i="51"/>
  <c r="H208" i="51"/>
  <c r="H100" i="51"/>
  <c r="H163" i="51"/>
  <c r="H60" i="51"/>
  <c r="H11" i="51"/>
  <c r="E58" i="51"/>
  <c r="H63" i="51"/>
  <c r="H119" i="51"/>
  <c r="H50" i="51"/>
  <c r="G126" i="51"/>
  <c r="H126" i="51" s="1"/>
  <c r="H127" i="51"/>
  <c r="H49" i="51"/>
  <c r="E22" i="51"/>
  <c r="H34" i="51"/>
  <c r="H147" i="51"/>
  <c r="H71" i="51"/>
  <c r="H132" i="51"/>
  <c r="H209" i="51"/>
  <c r="H184" i="51"/>
  <c r="H86" i="51"/>
  <c r="E130" i="51"/>
  <c r="E51" i="51"/>
  <c r="H89" i="51"/>
  <c r="H74" i="51"/>
  <c r="H25" i="51"/>
  <c r="H150" i="51"/>
  <c r="H137" i="51"/>
  <c r="E61" i="51"/>
  <c r="E71" i="51"/>
  <c r="E53" i="51"/>
  <c r="E132" i="51"/>
  <c r="E63" i="51"/>
  <c r="H93" i="51"/>
  <c r="H23" i="51"/>
  <c r="H29" i="51"/>
  <c r="H130" i="51"/>
  <c r="H66" i="51"/>
  <c r="H68" i="51"/>
  <c r="H35" i="51"/>
  <c r="G198" i="51"/>
  <c r="H198" i="51" s="1"/>
  <c r="H199" i="51"/>
  <c r="H22" i="51"/>
  <c r="H177" i="51"/>
  <c r="H16" i="51"/>
  <c r="E153" i="51"/>
  <c r="E136" i="51"/>
  <c r="H12" i="51"/>
  <c r="E28" i="51"/>
  <c r="H194" i="51"/>
  <c r="H77" i="51"/>
  <c r="H102" i="51"/>
  <c r="H160" i="51"/>
  <c r="H95" i="51"/>
  <c r="H146" i="51"/>
  <c r="H79" i="51"/>
  <c r="H57" i="51"/>
  <c r="H193" i="51"/>
  <c r="H19" i="51"/>
  <c r="H36" i="51"/>
  <c r="H164" i="51"/>
  <c r="H185" i="51"/>
  <c r="H55" i="51"/>
  <c r="H153" i="51"/>
  <c r="H56" i="51"/>
  <c r="H96" i="51"/>
  <c r="H108" i="51"/>
  <c r="E29" i="51"/>
  <c r="H73" i="51"/>
  <c r="H189" i="51"/>
  <c r="H158" i="51"/>
  <c r="G140" i="51"/>
  <c r="H141" i="51"/>
  <c r="H109" i="51"/>
  <c r="H52" i="51"/>
  <c r="H107" i="51"/>
  <c r="H27" i="51"/>
  <c r="H43" i="51"/>
  <c r="H154" i="51"/>
  <c r="H134" i="51"/>
  <c r="H69" i="51"/>
  <c r="E92" i="51"/>
  <c r="H114" i="51"/>
  <c r="H39" i="51"/>
  <c r="H181" i="51"/>
  <c r="H128" i="51"/>
  <c r="E112" i="51"/>
  <c r="E64" i="51"/>
  <c r="H24" i="51"/>
  <c r="H180" i="51"/>
  <c r="E111" i="51"/>
  <c r="E133" i="51"/>
  <c r="H173" i="51"/>
  <c r="H65" i="51"/>
  <c r="H28" i="51"/>
  <c r="H144" i="51"/>
  <c r="G123" i="51"/>
  <c r="H125" i="51"/>
  <c r="H90" i="51"/>
  <c r="H91" i="51"/>
  <c r="G169" i="51"/>
  <c r="H169" i="51" s="1"/>
  <c r="H170" i="51"/>
  <c r="H64" i="51"/>
  <c r="H51" i="51"/>
  <c r="H67" i="51"/>
  <c r="H13" i="51"/>
  <c r="H105" i="51"/>
  <c r="H136" i="51"/>
  <c r="H17" i="51"/>
  <c r="H145" i="51"/>
  <c r="E100" i="51"/>
  <c r="E122" i="51"/>
  <c r="E177" i="51"/>
  <c r="E144" i="51"/>
  <c r="E146" i="51"/>
  <c r="E83" i="51"/>
  <c r="E38" i="51"/>
  <c r="E91" i="51"/>
  <c r="E102" i="51"/>
  <c r="E193" i="51"/>
  <c r="E81" i="51"/>
  <c r="E174" i="51"/>
  <c r="E17" i="51"/>
  <c r="E12" i="51"/>
  <c r="E124" i="51"/>
  <c r="E59" i="51"/>
  <c r="E128" i="51"/>
  <c r="E172" i="51"/>
  <c r="E55" i="51"/>
  <c r="E113" i="51"/>
  <c r="E27" i="51"/>
  <c r="E157" i="51"/>
  <c r="D169" i="51"/>
  <c r="E169" i="51" s="1"/>
  <c r="E170" i="51"/>
  <c r="E36" i="51"/>
  <c r="E160" i="51"/>
  <c r="E118" i="51"/>
  <c r="E15" i="51"/>
  <c r="E158" i="51"/>
  <c r="E86" i="51"/>
  <c r="E25" i="51"/>
  <c r="E50" i="51"/>
  <c r="E151" i="51"/>
  <c r="E97" i="51"/>
  <c r="E184" i="51"/>
  <c r="E209" i="51"/>
  <c r="E154" i="51"/>
  <c r="E147" i="51"/>
  <c r="E19" i="51"/>
  <c r="E188" i="51"/>
  <c r="E106" i="51"/>
  <c r="E148" i="51"/>
  <c r="E69" i="51"/>
  <c r="E150" i="51"/>
  <c r="E96" i="51"/>
  <c r="E67" i="51"/>
  <c r="E145" i="51"/>
  <c r="E60" i="51"/>
  <c r="D203" i="51"/>
  <c r="E204" i="51"/>
  <c r="D140" i="51"/>
  <c r="E141" i="51"/>
  <c r="E88" i="51"/>
  <c r="E101" i="51"/>
  <c r="E72" i="51"/>
  <c r="E90" i="51"/>
  <c r="E134" i="51"/>
  <c r="E87" i="51"/>
  <c r="E121" i="51"/>
  <c r="E77" i="51"/>
  <c r="E93" i="51"/>
  <c r="E116" i="51"/>
  <c r="E16" i="51"/>
  <c r="E178" i="51"/>
  <c r="E82" i="51"/>
  <c r="E43" i="51"/>
  <c r="E149" i="51"/>
  <c r="E117" i="51"/>
  <c r="E46" i="51"/>
  <c r="E68" i="51"/>
  <c r="E166" i="51"/>
  <c r="E119" i="51"/>
  <c r="E66" i="51"/>
  <c r="D211" i="51"/>
  <c r="E213" i="51"/>
  <c r="E49" i="51"/>
  <c r="E135" i="51"/>
  <c r="E180" i="51"/>
  <c r="E21" i="51"/>
  <c r="E185" i="51"/>
  <c r="E52" i="51"/>
  <c r="E39" i="51"/>
  <c r="E65" i="51"/>
  <c r="E181" i="51"/>
  <c r="E23" i="51"/>
  <c r="E11" i="51"/>
  <c r="E173" i="51"/>
  <c r="E137" i="51"/>
  <c r="E34" i="51"/>
  <c r="D198" i="51"/>
  <c r="E198" i="51" s="1"/>
  <c r="E199" i="51"/>
  <c r="D126" i="51"/>
  <c r="E126" i="51" s="1"/>
  <c r="E127" i="51"/>
  <c r="E107" i="51"/>
  <c r="E35" i="51"/>
  <c r="E161" i="51"/>
  <c r="E109" i="51"/>
  <c r="E57" i="51"/>
  <c r="E44" i="51"/>
  <c r="F203" i="51"/>
  <c r="F197" i="51" s="1"/>
  <c r="F196" i="51" s="1"/>
  <c r="G179" i="51"/>
  <c r="G187" i="51"/>
  <c r="G183" i="51"/>
  <c r="G14" i="51"/>
  <c r="G76" i="51"/>
  <c r="G207" i="51"/>
  <c r="G80" i="51"/>
  <c r="F176" i="51"/>
  <c r="G203" i="51"/>
  <c r="G192" i="51"/>
  <c r="F211" i="51"/>
  <c r="F210" i="51" s="1"/>
  <c r="G42" i="51"/>
  <c r="G104" i="51"/>
  <c r="G159" i="51"/>
  <c r="F183" i="51"/>
  <c r="G94" i="51"/>
  <c r="D183" i="51"/>
  <c r="G48" i="51"/>
  <c r="G62" i="51"/>
  <c r="G10" i="51"/>
  <c r="G37" i="51"/>
  <c r="G32" i="51"/>
  <c r="D76" i="51"/>
  <c r="G70" i="51"/>
  <c r="D179" i="51"/>
  <c r="C187" i="51"/>
  <c r="C183" i="51"/>
  <c r="D80" i="51"/>
  <c r="D159" i="51"/>
  <c r="D94" i="51"/>
  <c r="C37" i="51"/>
  <c r="D123" i="51"/>
  <c r="D37" i="51"/>
  <c r="C192" i="51"/>
  <c r="C191" i="51" s="1"/>
  <c r="D42" i="51"/>
  <c r="D176" i="51"/>
  <c r="D48" i="51"/>
  <c r="D62" i="51"/>
  <c r="D54" i="51"/>
  <c r="D70" i="51"/>
  <c r="D192" i="51"/>
  <c r="G162" i="51"/>
  <c r="F54" i="51"/>
  <c r="F20" i="51"/>
  <c r="F110" i="51"/>
  <c r="F152" i="51"/>
  <c r="F159" i="51"/>
  <c r="F26" i="51"/>
  <c r="G152" i="51"/>
  <c r="F37" i="51"/>
  <c r="G26" i="51"/>
  <c r="F62" i="51"/>
  <c r="F70" i="51"/>
  <c r="G20" i="51"/>
  <c r="C207" i="51"/>
  <c r="D104" i="51"/>
  <c r="G129" i="51"/>
  <c r="D171" i="51"/>
  <c r="F48" i="51"/>
  <c r="F10" i="51"/>
  <c r="F179" i="51"/>
  <c r="D14" i="51"/>
  <c r="F14" i="51"/>
  <c r="G84" i="51"/>
  <c r="G143" i="51"/>
  <c r="F192" i="51"/>
  <c r="F191" i="51" s="1"/>
  <c r="G171" i="51"/>
  <c r="F94" i="51"/>
  <c r="F162" i="51"/>
  <c r="F115" i="51"/>
  <c r="F187" i="51"/>
  <c r="C110" i="51"/>
  <c r="G54" i="51"/>
  <c r="F143" i="51"/>
  <c r="F104" i="51"/>
  <c r="F98" i="51"/>
  <c r="F129" i="51"/>
  <c r="G110" i="51"/>
  <c r="C76" i="51"/>
  <c r="G176" i="51"/>
  <c r="F171" i="51"/>
  <c r="F76" i="51"/>
  <c r="C32" i="51"/>
  <c r="D152" i="51"/>
  <c r="C80" i="51"/>
  <c r="F84" i="51"/>
  <c r="F42" i="51"/>
  <c r="G98" i="51"/>
  <c r="F123" i="51"/>
  <c r="F207" i="51"/>
  <c r="G115" i="51"/>
  <c r="C48" i="51"/>
  <c r="D143" i="51"/>
  <c r="C104" i="51"/>
  <c r="F32" i="51"/>
  <c r="C62" i="51"/>
  <c r="F80" i="51"/>
  <c r="C123" i="51"/>
  <c r="C14" i="51"/>
  <c r="D10" i="51"/>
  <c r="D162" i="51"/>
  <c r="D115" i="51"/>
  <c r="C42" i="51"/>
  <c r="D98" i="51"/>
  <c r="D84" i="51"/>
  <c r="D32" i="51"/>
  <c r="C94" i="51"/>
  <c r="C70" i="51"/>
  <c r="C129" i="51"/>
  <c r="C152" i="51"/>
  <c r="C179" i="51"/>
  <c r="D20" i="51"/>
  <c r="C115" i="51"/>
  <c r="C143" i="51"/>
  <c r="D207" i="51"/>
  <c r="C162" i="51"/>
  <c r="D26" i="51"/>
  <c r="D110" i="51"/>
  <c r="C54" i="51"/>
  <c r="C176" i="51"/>
  <c r="C20" i="51"/>
  <c r="C26" i="51"/>
  <c r="C159" i="51"/>
  <c r="D187" i="51"/>
  <c r="D129" i="51"/>
  <c r="C84" i="51"/>
  <c r="C171" i="51"/>
  <c r="C98" i="51"/>
  <c r="C10" i="51"/>
  <c r="E203" i="51" l="1"/>
  <c r="B11" i="72"/>
  <c r="E11" i="72"/>
  <c r="H210" i="51"/>
  <c r="H171" i="51"/>
  <c r="H211" i="51"/>
  <c r="H159" i="51"/>
  <c r="H143" i="51"/>
  <c r="H70" i="51"/>
  <c r="H48" i="51"/>
  <c r="E143" i="51"/>
  <c r="H110" i="51"/>
  <c r="H152" i="51"/>
  <c r="H207" i="51"/>
  <c r="E152" i="51"/>
  <c r="H20" i="51"/>
  <c r="E54" i="51"/>
  <c r="H76" i="51"/>
  <c r="H187" i="51"/>
  <c r="H14" i="51"/>
  <c r="H32" i="51"/>
  <c r="H80" i="51"/>
  <c r="H183" i="51"/>
  <c r="G197" i="51"/>
  <c r="H203" i="51"/>
  <c r="H104" i="51"/>
  <c r="H54" i="51"/>
  <c r="H26" i="51"/>
  <c r="E48" i="51"/>
  <c r="H37" i="51"/>
  <c r="H42" i="51"/>
  <c r="D197" i="51"/>
  <c r="E197" i="51" s="1"/>
  <c r="G139" i="51"/>
  <c r="H139" i="51" s="1"/>
  <c r="H140" i="51"/>
  <c r="H115" i="51"/>
  <c r="H98" i="51"/>
  <c r="H176" i="51"/>
  <c r="H10" i="51"/>
  <c r="H94" i="51"/>
  <c r="H179" i="51"/>
  <c r="E20" i="51"/>
  <c r="E162" i="51"/>
  <c r="H84" i="51"/>
  <c r="H129" i="51"/>
  <c r="H162" i="51"/>
  <c r="H62" i="51"/>
  <c r="G191" i="51"/>
  <c r="H191" i="51" s="1"/>
  <c r="H192" i="51"/>
  <c r="H123" i="51"/>
  <c r="E104" i="51"/>
  <c r="E159" i="51"/>
  <c r="E110" i="51"/>
  <c r="E14" i="51"/>
  <c r="E76" i="51"/>
  <c r="E32" i="51"/>
  <c r="E37" i="51"/>
  <c r="E80" i="51"/>
  <c r="E187" i="51"/>
  <c r="E26" i="51"/>
  <c r="E10" i="51"/>
  <c r="E62" i="51"/>
  <c r="E171" i="51"/>
  <c r="E123" i="51"/>
  <c r="D139" i="51"/>
  <c r="E139" i="51" s="1"/>
  <c r="E140" i="51"/>
  <c r="E115" i="51"/>
  <c r="E129" i="51"/>
  <c r="E207" i="51"/>
  <c r="E84" i="51"/>
  <c r="D191" i="51"/>
  <c r="E191" i="51" s="1"/>
  <c r="E192" i="51"/>
  <c r="E176" i="51"/>
  <c r="E183" i="51"/>
  <c r="D210" i="51"/>
  <c r="E210" i="51" s="1"/>
  <c r="E211" i="51"/>
  <c r="E98" i="51"/>
  <c r="E70" i="51"/>
  <c r="E42" i="51"/>
  <c r="E94" i="51"/>
  <c r="E179" i="51"/>
  <c r="D168" i="51"/>
  <c r="G9" i="51"/>
  <c r="F6" i="72" s="1"/>
  <c r="F142" i="51"/>
  <c r="G142" i="51"/>
  <c r="F9" i="72" s="1"/>
  <c r="G168" i="51"/>
  <c r="F103" i="51"/>
  <c r="F9" i="51"/>
  <c r="G41" i="51"/>
  <c r="F7" i="72" s="1"/>
  <c r="F168" i="51"/>
  <c r="F167" i="51" s="1"/>
  <c r="D142" i="51"/>
  <c r="C9" i="72" s="1"/>
  <c r="F41" i="51"/>
  <c r="C103" i="51"/>
  <c r="G103" i="51"/>
  <c r="F8" i="72" s="1"/>
  <c r="D41" i="51"/>
  <c r="C7" i="72" s="1"/>
  <c r="D9" i="51"/>
  <c r="C6" i="72" s="1"/>
  <c r="C168" i="51"/>
  <c r="C167" i="51" s="1"/>
  <c r="D103" i="51"/>
  <c r="C8" i="72" s="1"/>
  <c r="C142" i="51"/>
  <c r="C41" i="51"/>
  <c r="C9" i="51"/>
  <c r="O205" i="51"/>
  <c r="O99" i="51"/>
  <c r="B10" i="72" l="1"/>
  <c r="E10" i="72"/>
  <c r="B6" i="72"/>
  <c r="E8" i="72"/>
  <c r="G8" i="72" s="1"/>
  <c r="B7" i="72"/>
  <c r="D7" i="72" s="1"/>
  <c r="B8" i="72"/>
  <c r="D8" i="72" s="1"/>
  <c r="B9" i="72"/>
  <c r="D9" i="72" s="1"/>
  <c r="E7" i="72"/>
  <c r="G7" i="72" s="1"/>
  <c r="E9" i="72"/>
  <c r="E6" i="72"/>
  <c r="O204" i="51"/>
  <c r="O203" i="51" s="1"/>
  <c r="O24" i="51"/>
  <c r="O34" i="51"/>
  <c r="O55" i="51"/>
  <c r="O73" i="51"/>
  <c r="O116" i="51"/>
  <c r="O148" i="51"/>
  <c r="O19" i="51"/>
  <c r="O82" i="51"/>
  <c r="O25" i="51"/>
  <c r="O35" i="51"/>
  <c r="O74" i="51"/>
  <c r="O184" i="51"/>
  <c r="O60" i="51"/>
  <c r="O125" i="51"/>
  <c r="O29" i="51"/>
  <c r="O181" i="51"/>
  <c r="O49" i="51"/>
  <c r="O44" i="51"/>
  <c r="O63" i="51"/>
  <c r="O83" i="51"/>
  <c r="O193" i="51"/>
  <c r="O93" i="51"/>
  <c r="O135" i="51"/>
  <c r="O213" i="51"/>
  <c r="O100" i="51"/>
  <c r="O77" i="51"/>
  <c r="O97" i="51"/>
  <c r="O109" i="51"/>
  <c r="O119" i="51"/>
  <c r="O130" i="51"/>
  <c r="O212" i="51"/>
  <c r="P120" i="51"/>
  <c r="P188" i="51"/>
  <c r="P11" i="51"/>
  <c r="P90" i="51"/>
  <c r="P121" i="51"/>
  <c r="P132" i="51"/>
  <c r="P145" i="51"/>
  <c r="P177" i="51"/>
  <c r="P99" i="51"/>
  <c r="Q99" i="51" s="1"/>
  <c r="O117" i="51"/>
  <c r="O127" i="51"/>
  <c r="O126" i="51" s="1"/>
  <c r="O136" i="51"/>
  <c r="O158" i="51"/>
  <c r="O199" i="51"/>
  <c r="O198" i="51" s="1"/>
  <c r="O101" i="51"/>
  <c r="O153" i="51"/>
  <c r="O189" i="51"/>
  <c r="P22" i="51"/>
  <c r="P31" i="51"/>
  <c r="P43" i="51"/>
  <c r="P52" i="51"/>
  <c r="P72" i="51"/>
  <c r="P91" i="51"/>
  <c r="P113" i="51"/>
  <c r="P122" i="51"/>
  <c r="P133" i="51"/>
  <c r="P146" i="51"/>
  <c r="P178" i="51"/>
  <c r="O27" i="51"/>
  <c r="O47" i="51"/>
  <c r="O57" i="51"/>
  <c r="O108" i="51"/>
  <c r="O118" i="51"/>
  <c r="O137" i="51"/>
  <c r="O150" i="51"/>
  <c r="O185" i="51"/>
  <c r="O12" i="51"/>
  <c r="O61" i="51"/>
  <c r="P89" i="51"/>
  <c r="P131" i="51"/>
  <c r="P144" i="51"/>
  <c r="P71" i="51"/>
  <c r="P124" i="51"/>
  <c r="P147" i="51"/>
  <c r="O141" i="51"/>
  <c r="O140" i="51" s="1"/>
  <c r="O139" i="51" s="1"/>
  <c r="P24" i="51"/>
  <c r="P73" i="51"/>
  <c r="P93" i="51"/>
  <c r="P116" i="51"/>
  <c r="P135" i="51"/>
  <c r="O50" i="51"/>
  <c r="O68" i="51"/>
  <c r="O131" i="51"/>
  <c r="O15" i="51"/>
  <c r="O85" i="51"/>
  <c r="O180" i="51"/>
  <c r="P25" i="51"/>
  <c r="P35" i="51"/>
  <c r="P74" i="51"/>
  <c r="P117" i="51"/>
  <c r="P136" i="51"/>
  <c r="P184" i="51"/>
  <c r="P205" i="51"/>
  <c r="Q205" i="51" s="1"/>
  <c r="O11" i="51"/>
  <c r="O21" i="51"/>
  <c r="O51" i="51"/>
  <c r="O69" i="51"/>
  <c r="O81" i="51"/>
  <c r="O90" i="51"/>
  <c r="O121" i="51"/>
  <c r="O132" i="51"/>
  <c r="O145" i="51"/>
  <c r="O154" i="51"/>
  <c r="O164" i="51"/>
  <c r="O177" i="51"/>
  <c r="O16" i="51"/>
  <c r="O46" i="51"/>
  <c r="O56" i="51"/>
  <c r="O65" i="51"/>
  <c r="O86" i="51"/>
  <c r="P50" i="51"/>
  <c r="P69" i="51"/>
  <c r="P33" i="51"/>
  <c r="P53" i="51"/>
  <c r="P134" i="51"/>
  <c r="O161" i="51"/>
  <c r="P34" i="51"/>
  <c r="P55" i="51"/>
  <c r="P125" i="51"/>
  <c r="P148" i="51"/>
  <c r="O120" i="51"/>
  <c r="O188" i="51"/>
  <c r="O64" i="51"/>
  <c r="O106" i="51"/>
  <c r="O194" i="51"/>
  <c r="E10" i="73"/>
  <c r="P27" i="51"/>
  <c r="P47" i="51"/>
  <c r="P137" i="51"/>
  <c r="P150" i="51"/>
  <c r="P185" i="51"/>
  <c r="O22" i="51"/>
  <c r="O31" i="51"/>
  <c r="O43" i="51"/>
  <c r="O52" i="51"/>
  <c r="O71" i="51"/>
  <c r="O91" i="51"/>
  <c r="O113" i="51"/>
  <c r="O122" i="51"/>
  <c r="O133" i="51"/>
  <c r="O146" i="51"/>
  <c r="O178" i="51"/>
  <c r="O209" i="51"/>
  <c r="O17" i="51"/>
  <c r="O36" i="51"/>
  <c r="O66" i="51"/>
  <c r="O87" i="51"/>
  <c r="O149" i="51"/>
  <c r="P68" i="51"/>
  <c r="P21" i="51"/>
  <c r="P51" i="51"/>
  <c r="P81" i="51"/>
  <c r="P23" i="51"/>
  <c r="P92" i="51"/>
  <c r="P105" i="51"/>
  <c r="O151" i="51"/>
  <c r="O13" i="51"/>
  <c r="B10" i="73"/>
  <c r="O89" i="51"/>
  <c r="O144" i="51"/>
  <c r="O45" i="51"/>
  <c r="P57" i="51"/>
  <c r="P108" i="51"/>
  <c r="P118" i="51"/>
  <c r="P49" i="51"/>
  <c r="P77" i="51"/>
  <c r="P97" i="51"/>
  <c r="P109" i="51"/>
  <c r="P119" i="51"/>
  <c r="P130" i="51"/>
  <c r="P151" i="51"/>
  <c r="O23" i="51"/>
  <c r="O33" i="51"/>
  <c r="O53" i="51"/>
  <c r="O72" i="51"/>
  <c r="O92" i="51"/>
  <c r="O105" i="51"/>
  <c r="O114" i="51"/>
  <c r="O124" i="51"/>
  <c r="O134" i="51"/>
  <c r="O147" i="51"/>
  <c r="O166" i="51"/>
  <c r="O18" i="51"/>
  <c r="O38" i="51"/>
  <c r="O58" i="51"/>
  <c r="O67" i="51"/>
  <c r="O88" i="51"/>
  <c r="O173" i="51"/>
  <c r="O128" i="51"/>
  <c r="O112" i="51"/>
  <c r="O95" i="51"/>
  <c r="P82" i="51"/>
  <c r="O30" i="51"/>
  <c r="B9" i="73"/>
  <c r="E9" i="73"/>
  <c r="O208" i="51"/>
  <c r="O172" i="51"/>
  <c r="O170" i="51"/>
  <c r="O169" i="51" s="1"/>
  <c r="O163" i="51"/>
  <c r="O156" i="51"/>
  <c r="O157" i="51"/>
  <c r="O107" i="51"/>
  <c r="O102" i="51"/>
  <c r="O96" i="51"/>
  <c r="O79" i="51"/>
  <c r="O59" i="51"/>
  <c r="O39" i="51"/>
  <c r="B8" i="73"/>
  <c r="E8" i="73"/>
  <c r="O28" i="51"/>
  <c r="P212" i="51"/>
  <c r="P193" i="51"/>
  <c r="P189" i="51"/>
  <c r="P194" i="51"/>
  <c r="P180" i="51"/>
  <c r="O174" i="51"/>
  <c r="O175" i="51"/>
  <c r="P172" i="51"/>
  <c r="P173" i="51"/>
  <c r="O160" i="51"/>
  <c r="P153" i="51"/>
  <c r="O155" i="51"/>
  <c r="O165" i="51"/>
  <c r="P149" i="51"/>
  <c r="O111" i="51"/>
  <c r="P107" i="51"/>
  <c r="P106" i="51"/>
  <c r="P102" i="51"/>
  <c r="P100" i="51"/>
  <c r="P101" i="51"/>
  <c r="P95" i="51"/>
  <c r="P96" i="51"/>
  <c r="P86" i="51"/>
  <c r="P88" i="51"/>
  <c r="P85" i="51"/>
  <c r="P87" i="51"/>
  <c r="P83" i="51"/>
  <c r="P79" i="51"/>
  <c r="P63" i="51"/>
  <c r="P65" i="51"/>
  <c r="P64" i="51"/>
  <c r="P67" i="51"/>
  <c r="P66" i="51"/>
  <c r="P60" i="51"/>
  <c r="P61" i="51"/>
  <c r="P58" i="51"/>
  <c r="P59" i="51"/>
  <c r="P56" i="51"/>
  <c r="P45" i="51"/>
  <c r="P46" i="51"/>
  <c r="P44" i="51"/>
  <c r="P36" i="51"/>
  <c r="P38" i="51"/>
  <c r="P39" i="51"/>
  <c r="P30" i="51"/>
  <c r="P29" i="51"/>
  <c r="P28" i="51"/>
  <c r="P17" i="51"/>
  <c r="P19" i="51"/>
  <c r="E7" i="73"/>
  <c r="P12" i="51"/>
  <c r="P13" i="51"/>
  <c r="B7" i="73"/>
  <c r="P15" i="51"/>
  <c r="P16" i="51"/>
  <c r="P18" i="51"/>
  <c r="P213" i="51"/>
  <c r="P199" i="51"/>
  <c r="P204" i="51"/>
  <c r="P208" i="51"/>
  <c r="P209" i="51"/>
  <c r="P181" i="51"/>
  <c r="P174" i="51"/>
  <c r="P175" i="51"/>
  <c r="P170" i="51"/>
  <c r="P165" i="51"/>
  <c r="P163" i="51"/>
  <c r="P164" i="51"/>
  <c r="P166" i="51"/>
  <c r="P157" i="51"/>
  <c r="P158" i="51"/>
  <c r="P154" i="51"/>
  <c r="P160" i="51"/>
  <c r="P155" i="51"/>
  <c r="P156" i="51"/>
  <c r="P161" i="51"/>
  <c r="P141" i="51"/>
  <c r="P127" i="51"/>
  <c r="P128" i="51"/>
  <c r="P114" i="51"/>
  <c r="P112" i="51"/>
  <c r="E6" i="73"/>
  <c r="P111" i="51"/>
  <c r="B6" i="73"/>
  <c r="D196" i="51"/>
  <c r="C11" i="72" s="1"/>
  <c r="D11" i="72" s="1"/>
  <c r="H142" i="51"/>
  <c r="H9" i="51"/>
  <c r="G196" i="51"/>
  <c r="F11" i="72" s="1"/>
  <c r="G11" i="72" s="1"/>
  <c r="H197" i="51"/>
  <c r="E9" i="51"/>
  <c r="H41" i="51"/>
  <c r="E103" i="51"/>
  <c r="H103" i="51"/>
  <c r="G167" i="51"/>
  <c r="F10" i="72" s="1"/>
  <c r="H168" i="51"/>
  <c r="E142" i="51"/>
  <c r="E41" i="51"/>
  <c r="D167" i="51"/>
  <c r="C10" i="72" s="1"/>
  <c r="D10" i="72" s="1"/>
  <c r="E168" i="51"/>
  <c r="F8" i="51"/>
  <c r="C8" i="51"/>
  <c r="G9" i="72" l="1"/>
  <c r="F12" i="72"/>
  <c r="G10" i="72"/>
  <c r="G6" i="72"/>
  <c r="C12" i="72"/>
  <c r="D6" i="72"/>
  <c r="O32" i="51"/>
  <c r="O14" i="51"/>
  <c r="O37" i="51"/>
  <c r="B12" i="72"/>
  <c r="E12" i="72"/>
  <c r="Q125" i="51"/>
  <c r="Q34" i="51"/>
  <c r="Q82" i="51"/>
  <c r="Q73" i="51"/>
  <c r="Q74" i="51"/>
  <c r="Q24" i="51"/>
  <c r="Q55" i="51"/>
  <c r="Q119" i="51"/>
  <c r="Q60" i="51"/>
  <c r="O179" i="51"/>
  <c r="O183" i="51"/>
  <c r="Q19" i="51"/>
  <c r="Q29" i="51"/>
  <c r="O192" i="51"/>
  <c r="O191" i="51" s="1"/>
  <c r="O80" i="51"/>
  <c r="O123" i="51"/>
  <c r="Q109" i="51"/>
  <c r="O211" i="51"/>
  <c r="O210" i="51" s="1"/>
  <c r="Q97" i="51"/>
  <c r="Q148" i="51"/>
  <c r="Q93" i="51"/>
  <c r="O76" i="51"/>
  <c r="Q135" i="51"/>
  <c r="Q35" i="51"/>
  <c r="Q212" i="51"/>
  <c r="Q77" i="51"/>
  <c r="Q25" i="51"/>
  <c r="O197" i="51"/>
  <c r="O196" i="51" s="1"/>
  <c r="O98" i="51"/>
  <c r="Q81" i="51"/>
  <c r="Q57" i="51"/>
  <c r="O207" i="51"/>
  <c r="Q153" i="51"/>
  <c r="Q180" i="51"/>
  <c r="Q46" i="51"/>
  <c r="Q16" i="51"/>
  <c r="Q45" i="51"/>
  <c r="Q194" i="51"/>
  <c r="Q151" i="51"/>
  <c r="Q13" i="51"/>
  <c r="Q58" i="51"/>
  <c r="O129" i="51"/>
  <c r="Q64" i="51"/>
  <c r="O10" i="51"/>
  <c r="Q89" i="51"/>
  <c r="O115" i="51"/>
  <c r="Q185" i="51"/>
  <c r="Q66" i="51"/>
  <c r="Q69" i="51"/>
  <c r="Q101" i="51"/>
  <c r="Q92" i="51"/>
  <c r="O159" i="51"/>
  <c r="O48" i="51"/>
  <c r="Q33" i="51"/>
  <c r="Q105" i="51"/>
  <c r="Q51" i="51"/>
  <c r="Q52" i="51"/>
  <c r="O84" i="51"/>
  <c r="Q209" i="51"/>
  <c r="O42" i="51"/>
  <c r="O62" i="51"/>
  <c r="Q161" i="51"/>
  <c r="Q164" i="51"/>
  <c r="Q118" i="51"/>
  <c r="Q150" i="51"/>
  <c r="Q136" i="51"/>
  <c r="O187" i="51"/>
  <c r="Q91" i="51"/>
  <c r="Q173" i="51"/>
  <c r="Q67" i="51"/>
  <c r="Q88" i="51"/>
  <c r="Q147" i="51"/>
  <c r="Q144" i="51"/>
  <c r="Q178" i="51"/>
  <c r="Q113" i="51"/>
  <c r="Q43" i="51"/>
  <c r="Q17" i="51"/>
  <c r="Q158" i="51"/>
  <c r="Q108" i="51"/>
  <c r="Q137" i="51"/>
  <c r="Q50" i="51"/>
  <c r="Q27" i="51"/>
  <c r="O20" i="51"/>
  <c r="P183" i="51"/>
  <c r="Q184" i="51"/>
  <c r="P115" i="51"/>
  <c r="Q116" i="51"/>
  <c r="Q122" i="51"/>
  <c r="Q145" i="51"/>
  <c r="Q11" i="51"/>
  <c r="Q124" i="51"/>
  <c r="P123" i="51"/>
  <c r="Q188" i="51"/>
  <c r="Q166" i="51"/>
  <c r="Q134" i="51"/>
  <c r="Q131" i="51"/>
  <c r="Q146" i="51"/>
  <c r="Q31" i="51"/>
  <c r="Q121" i="51"/>
  <c r="Q21" i="51"/>
  <c r="P20" i="51"/>
  <c r="P129" i="51"/>
  <c r="Q130" i="51"/>
  <c r="Q23" i="51"/>
  <c r="Q114" i="51"/>
  <c r="Q86" i="51"/>
  <c r="Q71" i="51"/>
  <c r="P70" i="51"/>
  <c r="Q120" i="51"/>
  <c r="Q47" i="51"/>
  <c r="Q53" i="51"/>
  <c r="Q117" i="51"/>
  <c r="Q133" i="51"/>
  <c r="Q72" i="51"/>
  <c r="Q22" i="51"/>
  <c r="P176" i="51"/>
  <c r="Q177" i="51"/>
  <c r="Q90" i="51"/>
  <c r="Q49" i="51"/>
  <c r="P48" i="51"/>
  <c r="O143" i="51"/>
  <c r="Q132" i="51"/>
  <c r="C10" i="73"/>
  <c r="D10" i="73" s="1"/>
  <c r="Q61" i="51"/>
  <c r="O54" i="51"/>
  <c r="Q68" i="51"/>
  <c r="O70" i="51"/>
  <c r="O176" i="51"/>
  <c r="F10" i="73"/>
  <c r="G10" i="73" s="1"/>
  <c r="Q18" i="51"/>
  <c r="Q65" i="51"/>
  <c r="Q87" i="51"/>
  <c r="O104" i="51"/>
  <c r="O110" i="51"/>
  <c r="Q157" i="51"/>
  <c r="Q128" i="51"/>
  <c r="O94" i="51"/>
  <c r="O26" i="51"/>
  <c r="Q112" i="51"/>
  <c r="Q30" i="51"/>
  <c r="Q172" i="51"/>
  <c r="C9" i="73"/>
  <c r="D9" i="73" s="1"/>
  <c r="F9" i="73"/>
  <c r="G9" i="73" s="1"/>
  <c r="Q156" i="51"/>
  <c r="O162" i="51"/>
  <c r="O152" i="51"/>
  <c r="Q107" i="51"/>
  <c r="Q96" i="51"/>
  <c r="Q102" i="51"/>
  <c r="Q59" i="51"/>
  <c r="Q39" i="51"/>
  <c r="C8" i="73"/>
  <c r="D8" i="73" s="1"/>
  <c r="F8" i="73"/>
  <c r="G8" i="73" s="1"/>
  <c r="P187" i="51"/>
  <c r="Q189" i="51"/>
  <c r="P192" i="51"/>
  <c r="Q193" i="51"/>
  <c r="O171" i="51"/>
  <c r="Q175" i="51"/>
  <c r="Q165" i="51"/>
  <c r="Q155" i="51"/>
  <c r="Q149" i="51"/>
  <c r="P143" i="51"/>
  <c r="Q106" i="51"/>
  <c r="P104" i="51"/>
  <c r="P98" i="51"/>
  <c r="Q100" i="51"/>
  <c r="P94" i="51"/>
  <c r="Q95" i="51"/>
  <c r="Q85" i="51"/>
  <c r="P84" i="51"/>
  <c r="P80" i="51"/>
  <c r="Q83" i="51"/>
  <c r="P76" i="51"/>
  <c r="Q79" i="51"/>
  <c r="Q63" i="51"/>
  <c r="P62" i="51"/>
  <c r="P54" i="51"/>
  <c r="Q56" i="51"/>
  <c r="P42" i="51"/>
  <c r="Q44" i="51"/>
  <c r="P37" i="51"/>
  <c r="Q38" i="51"/>
  <c r="P32" i="51"/>
  <c r="Q36" i="51"/>
  <c r="P26" i="51"/>
  <c r="Q28" i="51"/>
  <c r="Q15" i="51"/>
  <c r="P14" i="51"/>
  <c r="F7" i="73"/>
  <c r="G7" i="73" s="1"/>
  <c r="C7" i="73"/>
  <c r="D7" i="73" s="1"/>
  <c r="Q12" i="51"/>
  <c r="P10" i="51"/>
  <c r="Q213" i="51"/>
  <c r="P211" i="51"/>
  <c r="P207" i="51"/>
  <c r="Q208" i="51"/>
  <c r="Q204" i="51"/>
  <c r="P203" i="51"/>
  <c r="Q203" i="51" s="1"/>
  <c r="P198" i="51"/>
  <c r="Q199" i="51"/>
  <c r="Q181" i="51"/>
  <c r="P179" i="51"/>
  <c r="Q174" i="51"/>
  <c r="P171" i="51"/>
  <c r="P169" i="51"/>
  <c r="Q170" i="51"/>
  <c r="Q163" i="51"/>
  <c r="P162" i="51"/>
  <c r="Q154" i="51"/>
  <c r="P152" i="51"/>
  <c r="P159" i="51"/>
  <c r="Q160" i="51"/>
  <c r="P140" i="51"/>
  <c r="Q141" i="51"/>
  <c r="Q127" i="51"/>
  <c r="P126" i="51"/>
  <c r="Q126" i="51" s="1"/>
  <c r="Q111" i="51"/>
  <c r="P110" i="51"/>
  <c r="F6" i="73"/>
  <c r="G6" i="73" s="1"/>
  <c r="E11" i="73"/>
  <c r="B11" i="73"/>
  <c r="C6" i="73"/>
  <c r="D6" i="73" s="1"/>
  <c r="H196" i="51"/>
  <c r="E196" i="51"/>
  <c r="H167" i="51"/>
  <c r="E167" i="51"/>
  <c r="D8" i="51"/>
  <c r="E8" i="51" s="1"/>
  <c r="G8" i="51"/>
  <c r="H8" i="51" s="1"/>
  <c r="F7" i="51"/>
  <c r="C7" i="51"/>
  <c r="G12" i="72" l="1"/>
  <c r="D12" i="72"/>
  <c r="O9" i="51"/>
  <c r="N11" i="72"/>
  <c r="Q183" i="51"/>
  <c r="Q179" i="51"/>
  <c r="Q80" i="51"/>
  <c r="Q123" i="51"/>
  <c r="Q76" i="51"/>
  <c r="Q98" i="51"/>
  <c r="Q207" i="51"/>
  <c r="O168" i="51"/>
  <c r="O167" i="51" s="1"/>
  <c r="Q115" i="51"/>
  <c r="Q62" i="51"/>
  <c r="Q104" i="51"/>
  <c r="Q48" i="51"/>
  <c r="Q20" i="51"/>
  <c r="Q129" i="51"/>
  <c r="Q159" i="51"/>
  <c r="Q32" i="51"/>
  <c r="Q84" i="51"/>
  <c r="Q143" i="51"/>
  <c r="Q54" i="51"/>
  <c r="Q187" i="51"/>
  <c r="O41" i="51"/>
  <c r="O103" i="51"/>
  <c r="Q176" i="51"/>
  <c r="Q70" i="51"/>
  <c r="Q37" i="51"/>
  <c r="Q94" i="51"/>
  <c r="Q26" i="51"/>
  <c r="Q162" i="51"/>
  <c r="O142" i="51"/>
  <c r="Q171" i="51"/>
  <c r="P191" i="51"/>
  <c r="Q191" i="51" s="1"/>
  <c r="Q192" i="51"/>
  <c r="Q42" i="51"/>
  <c r="P41" i="51"/>
  <c r="O7" i="72" s="1"/>
  <c r="P9" i="51"/>
  <c r="O6" i="72" s="1"/>
  <c r="Q14" i="51"/>
  <c r="P210" i="51"/>
  <c r="Q210" i="51" s="1"/>
  <c r="Q211" i="51"/>
  <c r="Q198" i="51"/>
  <c r="P197" i="51"/>
  <c r="Q169" i="51"/>
  <c r="P168" i="51"/>
  <c r="Q152" i="51"/>
  <c r="P142" i="51"/>
  <c r="O9" i="72" s="1"/>
  <c r="Q140" i="51"/>
  <c r="P139" i="51"/>
  <c r="Q139" i="51" s="1"/>
  <c r="C11" i="73"/>
  <c r="D11" i="73" s="1"/>
  <c r="Q110" i="51"/>
  <c r="P103" i="51"/>
  <c r="O8" i="72" s="1"/>
  <c r="F11" i="73"/>
  <c r="G11" i="73" s="1"/>
  <c r="G7" i="51"/>
  <c r="D7" i="51"/>
  <c r="O8" i="51" l="1"/>
  <c r="N7" i="72"/>
  <c r="P7" i="72" s="1"/>
  <c r="N9" i="72"/>
  <c r="N10" i="72"/>
  <c r="N8" i="72"/>
  <c r="P8" i="72" s="1"/>
  <c r="N6" i="72"/>
  <c r="Q41" i="51"/>
  <c r="Q197" i="51"/>
  <c r="P196" i="51"/>
  <c r="O11" i="72" s="1"/>
  <c r="P11" i="72" s="1"/>
  <c r="P167" i="51"/>
  <c r="O10" i="72" s="1"/>
  <c r="Q168" i="51"/>
  <c r="Q142" i="51"/>
  <c r="Q103" i="51"/>
  <c r="I205" i="51"/>
  <c r="I99" i="51"/>
  <c r="J200" i="51"/>
  <c r="I200" i="51"/>
  <c r="P6" i="72" l="1"/>
  <c r="P10" i="72"/>
  <c r="P9" i="72"/>
  <c r="O12" i="72"/>
  <c r="N12" i="72"/>
  <c r="K200" i="51"/>
  <c r="J205" i="51"/>
  <c r="K205" i="51" s="1"/>
  <c r="J99" i="51"/>
  <c r="K99" i="51" s="1"/>
  <c r="P8" i="51"/>
  <c r="Q196" i="51"/>
  <c r="Q167" i="51"/>
  <c r="J12" i="51"/>
  <c r="J31" i="51"/>
  <c r="I58" i="51"/>
  <c r="I72" i="51"/>
  <c r="I93" i="51"/>
  <c r="I116" i="51"/>
  <c r="I135" i="51"/>
  <c r="I163" i="51"/>
  <c r="I189" i="51"/>
  <c r="I13" i="51"/>
  <c r="I23" i="51"/>
  <c r="J22" i="51"/>
  <c r="I44" i="51"/>
  <c r="I63" i="51"/>
  <c r="I85" i="51"/>
  <c r="I111" i="51"/>
  <c r="I131" i="51"/>
  <c r="I153" i="51"/>
  <c r="I212" i="51"/>
  <c r="J17" i="51"/>
  <c r="I38" i="51"/>
  <c r="I53" i="51"/>
  <c r="I79" i="51"/>
  <c r="I100" i="51"/>
  <c r="I120" i="51"/>
  <c r="I144" i="51"/>
  <c r="I175" i="51"/>
  <c r="I28" i="51"/>
  <c r="J27" i="51"/>
  <c r="I49" i="51"/>
  <c r="I67" i="51"/>
  <c r="I89" i="51"/>
  <c r="I106" i="51"/>
  <c r="I125" i="51"/>
  <c r="I148" i="51"/>
  <c r="I157" i="51"/>
  <c r="I181" i="51"/>
  <c r="I18" i="51"/>
  <c r="I33" i="51"/>
  <c r="J38" i="51"/>
  <c r="J53" i="51"/>
  <c r="J72" i="51"/>
  <c r="J93" i="51"/>
  <c r="J111" i="51"/>
  <c r="J131" i="51"/>
  <c r="J153" i="51"/>
  <c r="J175" i="51"/>
  <c r="J18" i="51"/>
  <c r="J33" i="51"/>
  <c r="I55" i="51"/>
  <c r="I73" i="51"/>
  <c r="I90" i="51"/>
  <c r="I107" i="51"/>
  <c r="I132" i="51"/>
  <c r="I154" i="51"/>
  <c r="I177" i="51"/>
  <c r="I193" i="51"/>
  <c r="I24" i="51"/>
  <c r="J45" i="51"/>
  <c r="J64" i="51"/>
  <c r="J81" i="51"/>
  <c r="J101" i="51"/>
  <c r="J121" i="51"/>
  <c r="J145" i="51"/>
  <c r="J164" i="51"/>
  <c r="J213" i="51"/>
  <c r="I11" i="51"/>
  <c r="I12" i="51"/>
  <c r="I17" i="51"/>
  <c r="I22" i="51"/>
  <c r="I27" i="51"/>
  <c r="I31" i="51"/>
  <c r="J36" i="51"/>
  <c r="J43" i="51"/>
  <c r="J47" i="51"/>
  <c r="J52" i="51"/>
  <c r="J57" i="51"/>
  <c r="J61" i="51"/>
  <c r="J66" i="51"/>
  <c r="J71" i="51"/>
  <c r="J77" i="51"/>
  <c r="J83" i="51"/>
  <c r="J88" i="51"/>
  <c r="J92" i="51"/>
  <c r="J97" i="51"/>
  <c r="J105" i="51"/>
  <c r="J109" i="51"/>
  <c r="J114" i="51"/>
  <c r="J119" i="51"/>
  <c r="J124" i="51"/>
  <c r="J130" i="51"/>
  <c r="J134" i="51"/>
  <c r="J141" i="51"/>
  <c r="J147" i="51"/>
  <c r="J151" i="51"/>
  <c r="J156" i="51"/>
  <c r="J161" i="51"/>
  <c r="J166" i="51"/>
  <c r="J174" i="51"/>
  <c r="J180" i="51"/>
  <c r="J188" i="51"/>
  <c r="J199" i="51"/>
  <c r="J209" i="51"/>
  <c r="I170" i="51"/>
  <c r="I169" i="51" s="1"/>
  <c r="J44" i="51"/>
  <c r="J58" i="51"/>
  <c r="J79" i="51"/>
  <c r="J100" i="51"/>
  <c r="J116" i="51"/>
  <c r="J135" i="51"/>
  <c r="J163" i="51"/>
  <c r="J189" i="51"/>
  <c r="I39" i="51"/>
  <c r="I59" i="51"/>
  <c r="I86" i="51"/>
  <c r="I112" i="51"/>
  <c r="I127" i="51"/>
  <c r="I126" i="51" s="1"/>
  <c r="I149" i="51"/>
  <c r="I172" i="51"/>
  <c r="I213" i="51"/>
  <c r="I29" i="51"/>
  <c r="J50" i="51"/>
  <c r="J68" i="51"/>
  <c r="J90" i="51"/>
  <c r="J107" i="51"/>
  <c r="J127" i="51"/>
  <c r="J154" i="51"/>
  <c r="J177" i="51"/>
  <c r="J204" i="51"/>
  <c r="J15" i="51"/>
  <c r="J19" i="51"/>
  <c r="J24" i="51"/>
  <c r="J29" i="51"/>
  <c r="I35" i="51"/>
  <c r="I46" i="51"/>
  <c r="I51" i="51"/>
  <c r="I56" i="51"/>
  <c r="I60" i="51"/>
  <c r="I65" i="51"/>
  <c r="I69" i="51"/>
  <c r="I74" i="51"/>
  <c r="I82" i="51"/>
  <c r="I87" i="51"/>
  <c r="I91" i="51"/>
  <c r="I96" i="51"/>
  <c r="I102" i="51"/>
  <c r="I108" i="51"/>
  <c r="I113" i="51"/>
  <c r="I118" i="51"/>
  <c r="I122" i="51"/>
  <c r="I128" i="51"/>
  <c r="I133" i="51"/>
  <c r="I137" i="51"/>
  <c r="I146" i="51"/>
  <c r="I150" i="51"/>
  <c r="I155" i="51"/>
  <c r="I160" i="51"/>
  <c r="I165" i="51"/>
  <c r="I173" i="51"/>
  <c r="I178" i="51"/>
  <c r="I185" i="51"/>
  <c r="I194" i="51"/>
  <c r="I208" i="51"/>
  <c r="I34" i="51"/>
  <c r="J49" i="51"/>
  <c r="J67" i="51"/>
  <c r="J89" i="51"/>
  <c r="J106" i="51"/>
  <c r="J120" i="51"/>
  <c r="J144" i="51"/>
  <c r="J170" i="51"/>
  <c r="J212" i="51"/>
  <c r="J23" i="51"/>
  <c r="I45" i="51"/>
  <c r="I64" i="51"/>
  <c r="I81" i="51"/>
  <c r="I101" i="51"/>
  <c r="I121" i="51"/>
  <c r="I145" i="51"/>
  <c r="I164" i="51"/>
  <c r="I204" i="51"/>
  <c r="I203" i="51" s="1"/>
  <c r="I15" i="51"/>
  <c r="J34" i="51"/>
  <c r="J55" i="51"/>
  <c r="J73" i="51"/>
  <c r="J95" i="51"/>
  <c r="J117" i="51"/>
  <c r="J136" i="51"/>
  <c r="J158" i="51"/>
  <c r="J184" i="51"/>
  <c r="I16" i="51"/>
  <c r="I21" i="51"/>
  <c r="I25" i="51"/>
  <c r="I30" i="51"/>
  <c r="J35" i="51"/>
  <c r="J46" i="51"/>
  <c r="J51" i="51"/>
  <c r="J56" i="51"/>
  <c r="J60" i="51"/>
  <c r="J65" i="51"/>
  <c r="J69" i="51"/>
  <c r="J74" i="51"/>
  <c r="J82" i="51"/>
  <c r="J87" i="51"/>
  <c r="J91" i="51"/>
  <c r="J96" i="51"/>
  <c r="J102" i="51"/>
  <c r="J108" i="51"/>
  <c r="J113" i="51"/>
  <c r="J118" i="51"/>
  <c r="J122" i="51"/>
  <c r="J128" i="51"/>
  <c r="J133" i="51"/>
  <c r="J137" i="51"/>
  <c r="J146" i="51"/>
  <c r="J150" i="51"/>
  <c r="J155" i="51"/>
  <c r="J160" i="51"/>
  <c r="J165" i="51"/>
  <c r="J173" i="51"/>
  <c r="J178" i="51"/>
  <c r="J185" i="51"/>
  <c r="J194" i="51"/>
  <c r="J208" i="51"/>
  <c r="J63" i="51"/>
  <c r="J85" i="51"/>
  <c r="J125" i="51"/>
  <c r="J148" i="51"/>
  <c r="J157" i="51"/>
  <c r="J181" i="51"/>
  <c r="J13" i="51"/>
  <c r="J28" i="51"/>
  <c r="I50" i="51"/>
  <c r="I68" i="51"/>
  <c r="I95" i="51"/>
  <c r="I117" i="51"/>
  <c r="I136" i="51"/>
  <c r="I158" i="51"/>
  <c r="I184" i="51"/>
  <c r="I19" i="51"/>
  <c r="J39" i="51"/>
  <c r="J59" i="51"/>
  <c r="J86" i="51"/>
  <c r="K86" i="51" s="1"/>
  <c r="J112" i="51"/>
  <c r="J132" i="51"/>
  <c r="J149" i="51"/>
  <c r="J172" i="51"/>
  <c r="J193" i="51"/>
  <c r="J11" i="51"/>
  <c r="J16" i="51"/>
  <c r="J21" i="51"/>
  <c r="J25" i="51"/>
  <c r="J30" i="51"/>
  <c r="I36" i="51"/>
  <c r="I43" i="51"/>
  <c r="I47" i="51"/>
  <c r="I52" i="51"/>
  <c r="I57" i="51"/>
  <c r="I61" i="51"/>
  <c r="I66" i="51"/>
  <c r="I71" i="51"/>
  <c r="I77" i="51"/>
  <c r="I83" i="51"/>
  <c r="I88" i="51"/>
  <c r="I92" i="51"/>
  <c r="I97" i="51"/>
  <c r="I105" i="51"/>
  <c r="I109" i="51"/>
  <c r="I114" i="51"/>
  <c r="I119" i="51"/>
  <c r="I124" i="51"/>
  <c r="I130" i="51"/>
  <c r="I134" i="51"/>
  <c r="I141" i="51"/>
  <c r="I140" i="51" s="1"/>
  <c r="I139" i="51" s="1"/>
  <c r="I147" i="51"/>
  <c r="I151" i="51"/>
  <c r="I156" i="51"/>
  <c r="I161" i="51"/>
  <c r="I166" i="51"/>
  <c r="I174" i="51"/>
  <c r="I180" i="51"/>
  <c r="I188" i="51"/>
  <c r="I199" i="51"/>
  <c r="I198" i="51" s="1"/>
  <c r="I209" i="51"/>
  <c r="C6" i="54"/>
  <c r="A2" i="54"/>
  <c r="P12" i="72" l="1"/>
  <c r="K39" i="51"/>
  <c r="K85" i="51"/>
  <c r="K63" i="51"/>
  <c r="K59" i="51"/>
  <c r="K116" i="51"/>
  <c r="K157" i="51"/>
  <c r="K212" i="51"/>
  <c r="K148" i="51"/>
  <c r="K55" i="51"/>
  <c r="K165" i="51"/>
  <c r="K122" i="51"/>
  <c r="K82" i="51"/>
  <c r="K35" i="51"/>
  <c r="K67" i="51"/>
  <c r="K79" i="51"/>
  <c r="K24" i="51"/>
  <c r="K160" i="51"/>
  <c r="K118" i="51"/>
  <c r="K74" i="51"/>
  <c r="K49" i="51"/>
  <c r="K16" i="51"/>
  <c r="K73" i="51"/>
  <c r="K11" i="51"/>
  <c r="K28" i="51"/>
  <c r="K208" i="51"/>
  <c r="K150" i="51"/>
  <c r="K108" i="51"/>
  <c r="K65" i="51"/>
  <c r="K149" i="51"/>
  <c r="K135" i="51"/>
  <c r="K132" i="51"/>
  <c r="K178" i="51"/>
  <c r="K133" i="51"/>
  <c r="K91" i="51"/>
  <c r="K51" i="51"/>
  <c r="K158" i="51"/>
  <c r="K106" i="51"/>
  <c r="K53" i="51"/>
  <c r="K30" i="51"/>
  <c r="K38" i="51"/>
  <c r="K68" i="51"/>
  <c r="K164" i="51"/>
  <c r="K33" i="51"/>
  <c r="K25" i="51"/>
  <c r="K173" i="51"/>
  <c r="K128" i="51"/>
  <c r="K87" i="51"/>
  <c r="K46" i="51"/>
  <c r="K23" i="51"/>
  <c r="K89" i="51"/>
  <c r="K50" i="51"/>
  <c r="K100" i="51"/>
  <c r="K145" i="51"/>
  <c r="K18" i="51"/>
  <c r="K189" i="51"/>
  <c r="K107" i="51"/>
  <c r="K181" i="51"/>
  <c r="K112" i="51"/>
  <c r="K13" i="51"/>
  <c r="K184" i="51"/>
  <c r="K120" i="51"/>
  <c r="K213" i="51"/>
  <c r="K154" i="51"/>
  <c r="K58" i="51"/>
  <c r="K29" i="51"/>
  <c r="K111" i="51"/>
  <c r="K185" i="51"/>
  <c r="K137" i="51"/>
  <c r="K96" i="51"/>
  <c r="K56" i="51"/>
  <c r="K15" i="51"/>
  <c r="K90" i="51"/>
  <c r="K209" i="51"/>
  <c r="K156" i="51"/>
  <c r="K119" i="51"/>
  <c r="K77" i="51"/>
  <c r="K36" i="51"/>
  <c r="K72" i="51"/>
  <c r="K151" i="51"/>
  <c r="K125" i="51"/>
  <c r="K117" i="51"/>
  <c r="K177" i="51"/>
  <c r="K188" i="51"/>
  <c r="J140" i="51"/>
  <c r="K141" i="51"/>
  <c r="K105" i="51"/>
  <c r="K61" i="51"/>
  <c r="K121" i="51"/>
  <c r="K175" i="51"/>
  <c r="J198" i="51"/>
  <c r="K198" i="51" s="1"/>
  <c r="K199" i="51"/>
  <c r="K66" i="51"/>
  <c r="K95" i="51"/>
  <c r="K180" i="51"/>
  <c r="K97" i="51"/>
  <c r="K57" i="51"/>
  <c r="K101" i="51"/>
  <c r="K153" i="51"/>
  <c r="K31" i="51"/>
  <c r="K71" i="51"/>
  <c r="K136" i="51"/>
  <c r="K147" i="51"/>
  <c r="K109" i="51"/>
  <c r="K21" i="51"/>
  <c r="K155" i="51"/>
  <c r="K113" i="51"/>
  <c r="K69" i="51"/>
  <c r="J126" i="51"/>
  <c r="K126" i="51" s="1"/>
  <c r="K127" i="51"/>
  <c r="K44" i="51"/>
  <c r="K174" i="51"/>
  <c r="K134" i="51"/>
  <c r="K92" i="51"/>
  <c r="K52" i="51"/>
  <c r="K81" i="51"/>
  <c r="K131" i="51"/>
  <c r="K12" i="51"/>
  <c r="J203" i="51"/>
  <c r="K203" i="51" s="1"/>
  <c r="K204" i="51"/>
  <c r="K114" i="51"/>
  <c r="K193" i="51"/>
  <c r="J169" i="51"/>
  <c r="K169" i="51" s="1"/>
  <c r="K170" i="51"/>
  <c r="K166" i="51"/>
  <c r="K130" i="51"/>
  <c r="K88" i="51"/>
  <c r="K47" i="51"/>
  <c r="K64" i="51"/>
  <c r="K27" i="51"/>
  <c r="K172" i="51"/>
  <c r="K194" i="51"/>
  <c r="K146" i="51"/>
  <c r="K102" i="51"/>
  <c r="K60" i="51"/>
  <c r="K34" i="51"/>
  <c r="K144" i="51"/>
  <c r="K19" i="51"/>
  <c r="K163" i="51"/>
  <c r="K161" i="51"/>
  <c r="K124" i="51"/>
  <c r="K83" i="51"/>
  <c r="K43" i="51"/>
  <c r="K45" i="51"/>
  <c r="K93" i="51"/>
  <c r="K17" i="51"/>
  <c r="K22" i="51"/>
  <c r="I76" i="51"/>
  <c r="I110" i="51"/>
  <c r="J192" i="51"/>
  <c r="I187" i="51"/>
  <c r="I179" i="51"/>
  <c r="I115" i="51"/>
  <c r="J94" i="51"/>
  <c r="J104" i="51"/>
  <c r="I211" i="51"/>
  <c r="I210" i="51" s="1"/>
  <c r="J42" i="51"/>
  <c r="J32" i="51"/>
  <c r="J123" i="51"/>
  <c r="I197" i="51"/>
  <c r="I196" i="51" s="1"/>
  <c r="I176" i="51"/>
  <c r="J37" i="51"/>
  <c r="I162" i="51"/>
  <c r="I159" i="51"/>
  <c r="I70" i="51"/>
  <c r="J211" i="51"/>
  <c r="I104" i="51"/>
  <c r="J179" i="51"/>
  <c r="J176" i="51"/>
  <c r="J159" i="51"/>
  <c r="J110" i="51"/>
  <c r="I84" i="51"/>
  <c r="J80" i="51"/>
  <c r="J183" i="51"/>
  <c r="J76" i="51"/>
  <c r="I129" i="51"/>
  <c r="J10" i="51"/>
  <c r="J187" i="51"/>
  <c r="I123" i="51"/>
  <c r="I10" i="51"/>
  <c r="J54" i="51"/>
  <c r="I26" i="51"/>
  <c r="J171" i="51"/>
  <c r="I171" i="51"/>
  <c r="I48" i="51"/>
  <c r="J62" i="51"/>
  <c r="I62" i="51"/>
  <c r="I143" i="51"/>
  <c r="I98" i="51"/>
  <c r="J14" i="51"/>
  <c r="J98" i="51"/>
  <c r="I152" i="51"/>
  <c r="I42" i="51"/>
  <c r="J152" i="51"/>
  <c r="I37" i="51"/>
  <c r="I32" i="51"/>
  <c r="J129" i="51"/>
  <c r="J48" i="51"/>
  <c r="I14" i="51"/>
  <c r="I94" i="51"/>
  <c r="J84" i="51"/>
  <c r="J162" i="51"/>
  <c r="I80" i="51"/>
  <c r="I207" i="51"/>
  <c r="J143" i="51"/>
  <c r="J207" i="51"/>
  <c r="J20" i="51"/>
  <c r="J70" i="51"/>
  <c r="J26" i="51"/>
  <c r="I20" i="51"/>
  <c r="I192" i="51"/>
  <c r="I191" i="51" s="1"/>
  <c r="I183" i="51"/>
  <c r="J115" i="51"/>
  <c r="I54" i="51"/>
  <c r="H11" i="72" l="1"/>
  <c r="K143" i="51"/>
  <c r="K207" i="51"/>
  <c r="K20" i="51"/>
  <c r="K98" i="51"/>
  <c r="K76" i="51"/>
  <c r="K183" i="51"/>
  <c r="K123" i="51"/>
  <c r="K110" i="51"/>
  <c r="K176" i="51"/>
  <c r="K171" i="51"/>
  <c r="K162" i="51"/>
  <c r="K152" i="51"/>
  <c r="K129" i="51"/>
  <c r="K80" i="51"/>
  <c r="K32" i="51"/>
  <c r="K48" i="51"/>
  <c r="K42" i="51"/>
  <c r="K115" i="51"/>
  <c r="K54" i="51"/>
  <c r="K70" i="51"/>
  <c r="K179" i="51"/>
  <c r="K94" i="51"/>
  <c r="K14" i="51"/>
  <c r="K62" i="51"/>
  <c r="K187" i="51"/>
  <c r="K159" i="51"/>
  <c r="K37" i="51"/>
  <c r="J197" i="51"/>
  <c r="J139" i="51"/>
  <c r="K139" i="51" s="1"/>
  <c r="K140" i="51"/>
  <c r="J210" i="51"/>
  <c r="K210" i="51" s="1"/>
  <c r="K211" i="51"/>
  <c r="J191" i="51"/>
  <c r="K191" i="51" s="1"/>
  <c r="K192" i="51"/>
  <c r="K26" i="51"/>
  <c r="K84" i="51"/>
  <c r="K10" i="51"/>
  <c r="K104" i="51"/>
  <c r="I168" i="51"/>
  <c r="I167" i="51" s="1"/>
  <c r="I103" i="51"/>
  <c r="I142" i="51"/>
  <c r="J9" i="51"/>
  <c r="I6" i="72" s="1"/>
  <c r="J142" i="51"/>
  <c r="I9" i="72" s="1"/>
  <c r="J168" i="51"/>
  <c r="J41" i="51"/>
  <c r="I7" i="72" s="1"/>
  <c r="I9" i="51"/>
  <c r="I41" i="51"/>
  <c r="J103" i="51"/>
  <c r="I8" i="72" s="1"/>
  <c r="H8" i="72" l="1"/>
  <c r="J8" i="72" s="1"/>
  <c r="H9" i="72"/>
  <c r="H10" i="72"/>
  <c r="H6" i="72"/>
  <c r="H7" i="72"/>
  <c r="J7" i="72" s="1"/>
  <c r="H10" i="73"/>
  <c r="H9" i="73"/>
  <c r="H8" i="73"/>
  <c r="H7" i="73"/>
  <c r="H6" i="73"/>
  <c r="K103" i="51"/>
  <c r="K142" i="51"/>
  <c r="K41" i="51"/>
  <c r="J167" i="51"/>
  <c r="I10" i="72" s="1"/>
  <c r="K168" i="51"/>
  <c r="J196" i="51"/>
  <c r="I11" i="72" s="1"/>
  <c r="J11" i="72" s="1"/>
  <c r="K197" i="51"/>
  <c r="K9" i="51"/>
  <c r="I8" i="51"/>
  <c r="J9" i="72" l="1"/>
  <c r="I12" i="72"/>
  <c r="J10" i="72"/>
  <c r="J6" i="72"/>
  <c r="I6" i="73"/>
  <c r="J6" i="73" s="1"/>
  <c r="H12" i="72"/>
  <c r="I10" i="73"/>
  <c r="J10" i="73" s="1"/>
  <c r="I9" i="73"/>
  <c r="J9" i="73" s="1"/>
  <c r="I8" i="73"/>
  <c r="J8" i="73" s="1"/>
  <c r="I7" i="73"/>
  <c r="J7" i="73" s="1"/>
  <c r="H11" i="73"/>
  <c r="K196" i="51"/>
  <c r="K167" i="51"/>
  <c r="J8" i="51"/>
  <c r="K8" i="51" s="1"/>
  <c r="I7" i="51"/>
  <c r="M200" i="51"/>
  <c r="L200" i="51"/>
  <c r="A1" i="51"/>
  <c r="L99" i="51"/>
  <c r="J12" i="72" l="1"/>
  <c r="N200" i="51"/>
  <c r="L106" i="51"/>
  <c r="L116" i="51"/>
  <c r="M205" i="51"/>
  <c r="I11" i="73"/>
  <c r="J11" i="73" s="1"/>
  <c r="L83" i="51"/>
  <c r="L134" i="51"/>
  <c r="L95" i="51"/>
  <c r="L117" i="51"/>
  <c r="L164" i="51"/>
  <c r="L193" i="51"/>
  <c r="M145" i="51"/>
  <c r="M132" i="51"/>
  <c r="M136" i="51"/>
  <c r="M149" i="51"/>
  <c r="L178" i="51"/>
  <c r="M28" i="51"/>
  <c r="M177" i="51"/>
  <c r="L18" i="51"/>
  <c r="L161" i="51"/>
  <c r="L188" i="51"/>
  <c r="L199" i="51"/>
  <c r="L198" i="51" s="1"/>
  <c r="M24" i="51"/>
  <c r="M113" i="51"/>
  <c r="M128" i="51"/>
  <c r="M165" i="51"/>
  <c r="L30" i="51"/>
  <c r="L61" i="51"/>
  <c r="L66" i="51"/>
  <c r="M184" i="51"/>
  <c r="L185" i="51"/>
  <c r="L128" i="51"/>
  <c r="M122" i="51"/>
  <c r="M150" i="51"/>
  <c r="M193" i="51"/>
  <c r="M102" i="51"/>
  <c r="M118" i="51"/>
  <c r="M146" i="51"/>
  <c r="M178" i="51"/>
  <c r="L105" i="51"/>
  <c r="L49" i="51"/>
  <c r="L109" i="51"/>
  <c r="L151" i="51"/>
  <c r="M188" i="51"/>
  <c r="M209" i="51"/>
  <c r="L77" i="51"/>
  <c r="L97" i="51"/>
  <c r="L124" i="51"/>
  <c r="L147" i="51"/>
  <c r="L166" i="51"/>
  <c r="M199" i="51"/>
  <c r="L12" i="51"/>
  <c r="L17" i="51"/>
  <c r="L31" i="51"/>
  <c r="L36" i="51"/>
  <c r="L58" i="51"/>
  <c r="L189" i="51"/>
  <c r="L212" i="51"/>
  <c r="L38" i="51"/>
  <c r="L59" i="51"/>
  <c r="L68" i="51"/>
  <c r="L88" i="51"/>
  <c r="L119" i="51"/>
  <c r="L141" i="51"/>
  <c r="L140" i="51" s="1"/>
  <c r="L139" i="51" s="1"/>
  <c r="L174" i="51"/>
  <c r="L71" i="51"/>
  <c r="L92" i="51"/>
  <c r="L114" i="51"/>
  <c r="L130" i="51"/>
  <c r="L156" i="51"/>
  <c r="L180" i="51"/>
  <c r="M180" i="51"/>
  <c r="L184" i="51"/>
  <c r="L204" i="51"/>
  <c r="L213" i="51"/>
  <c r="L53" i="51"/>
  <c r="L79" i="51"/>
  <c r="L100" i="51"/>
  <c r="L131" i="51"/>
  <c r="L153" i="51"/>
  <c r="L175" i="51"/>
  <c r="L13" i="51"/>
  <c r="L23" i="51"/>
  <c r="L28" i="51"/>
  <c r="L33" i="51"/>
  <c r="L45" i="51"/>
  <c r="L50" i="51"/>
  <c r="L55" i="51"/>
  <c r="L64" i="51"/>
  <c r="L73" i="51"/>
  <c r="L81" i="51"/>
  <c r="L86" i="51"/>
  <c r="L90" i="51"/>
  <c r="L101" i="51"/>
  <c r="L107" i="51"/>
  <c r="L112" i="51"/>
  <c r="L121" i="51"/>
  <c r="L127" i="51"/>
  <c r="L126" i="51" s="1"/>
  <c r="L132" i="51"/>
  <c r="L136" i="51"/>
  <c r="L145" i="51"/>
  <c r="L149" i="51"/>
  <c r="L154" i="51"/>
  <c r="L158" i="51"/>
  <c r="L172" i="51"/>
  <c r="L177" i="51"/>
  <c r="M99" i="51"/>
  <c r="N99" i="51" s="1"/>
  <c r="L44" i="51"/>
  <c r="L67" i="51"/>
  <c r="L89" i="51"/>
  <c r="L120" i="51"/>
  <c r="L144" i="51"/>
  <c r="L157" i="51"/>
  <c r="L181" i="51"/>
  <c r="M81" i="51"/>
  <c r="M204" i="51"/>
  <c r="L15" i="51"/>
  <c r="L29" i="51"/>
  <c r="L46" i="51"/>
  <c r="L56" i="51"/>
  <c r="L69" i="51"/>
  <c r="L82" i="51"/>
  <c r="L96" i="51"/>
  <c r="L108" i="51"/>
  <c r="L113" i="51"/>
  <c r="L118" i="51"/>
  <c r="L122" i="51"/>
  <c r="L133" i="51"/>
  <c r="L137" i="51"/>
  <c r="L146" i="51"/>
  <c r="L150" i="51"/>
  <c r="L155" i="51"/>
  <c r="L160" i="51"/>
  <c r="L165" i="51"/>
  <c r="L173" i="51"/>
  <c r="L194" i="51"/>
  <c r="L208" i="51"/>
  <c r="M49" i="51"/>
  <c r="L63" i="51"/>
  <c r="L85" i="51"/>
  <c r="L111" i="51"/>
  <c r="L135" i="51"/>
  <c r="L163" i="51"/>
  <c r="M120" i="51"/>
  <c r="J7" i="51"/>
  <c r="L24" i="51"/>
  <c r="L51" i="51"/>
  <c r="L60" i="51"/>
  <c r="L74" i="51"/>
  <c r="L91" i="51"/>
  <c r="L102" i="51"/>
  <c r="M91" i="51"/>
  <c r="L72" i="51"/>
  <c r="L93" i="51"/>
  <c r="L125" i="51"/>
  <c r="L148" i="51"/>
  <c r="L170" i="51"/>
  <c r="L169" i="51" s="1"/>
  <c r="L11" i="51"/>
  <c r="L16" i="51"/>
  <c r="L21" i="51"/>
  <c r="L25" i="51"/>
  <c r="L209" i="51"/>
  <c r="M125" i="51"/>
  <c r="M93" i="51"/>
  <c r="M189" i="51"/>
  <c r="L35" i="51"/>
  <c r="M53" i="51"/>
  <c r="M100" i="51"/>
  <c r="M116" i="51"/>
  <c r="M157" i="51"/>
  <c r="M174" i="51"/>
  <c r="L65" i="51"/>
  <c r="L19" i="51"/>
  <c r="L34" i="51"/>
  <c r="L39" i="51"/>
  <c r="L22" i="51"/>
  <c r="L27" i="51"/>
  <c r="L43" i="51"/>
  <c r="L47" i="51"/>
  <c r="L52" i="51"/>
  <c r="L57" i="51"/>
  <c r="L87" i="51"/>
  <c r="M11" i="51"/>
  <c r="M58" i="51"/>
  <c r="M89" i="51"/>
  <c r="M19" i="51"/>
  <c r="M39" i="51"/>
  <c r="M87" i="51"/>
  <c r="M38" i="51"/>
  <c r="M56" i="51"/>
  <c r="M61" i="51"/>
  <c r="M66" i="51"/>
  <c r="M71" i="51"/>
  <c r="M77" i="51"/>
  <c r="M131" i="51"/>
  <c r="M135" i="51"/>
  <c r="M156" i="51"/>
  <c r="M161" i="51"/>
  <c r="M170" i="51"/>
  <c r="M21" i="51"/>
  <c r="M88" i="51"/>
  <c r="M92" i="51"/>
  <c r="M111" i="51"/>
  <c r="M141" i="51"/>
  <c r="M163" i="51"/>
  <c r="L205" i="51"/>
  <c r="M15" i="51"/>
  <c r="M22" i="51"/>
  <c r="M27" i="51"/>
  <c r="M35" i="51"/>
  <c r="M44" i="51"/>
  <c r="M64" i="51"/>
  <c r="M68" i="51"/>
  <c r="M73" i="51"/>
  <c r="M82" i="51"/>
  <c r="M101" i="51"/>
  <c r="M108" i="51"/>
  <c r="M133" i="51"/>
  <c r="M137" i="51"/>
  <c r="M147" i="51"/>
  <c r="M151" i="51"/>
  <c r="M59" i="51"/>
  <c r="M95" i="51"/>
  <c r="M112" i="51"/>
  <c r="M154" i="51"/>
  <c r="M158" i="51"/>
  <c r="M164" i="51"/>
  <c r="M173" i="51"/>
  <c r="M208" i="51"/>
  <c r="M33" i="51"/>
  <c r="M86" i="51"/>
  <c r="M25" i="51"/>
  <c r="M175" i="51"/>
  <c r="M172" i="51"/>
  <c r="M12" i="51"/>
  <c r="M17" i="51"/>
  <c r="M46" i="51"/>
  <c r="M106" i="51"/>
  <c r="M18" i="51"/>
  <c r="M212" i="51"/>
  <c r="M13" i="51"/>
  <c r="M213" i="51"/>
  <c r="M16" i="51"/>
  <c r="M23" i="51"/>
  <c r="M31" i="51"/>
  <c r="M36" i="51"/>
  <c r="M45" i="51"/>
  <c r="M50" i="51"/>
  <c r="M55" i="51"/>
  <c r="M60" i="51"/>
  <c r="M65" i="51"/>
  <c r="M69" i="51"/>
  <c r="M74" i="51"/>
  <c r="M83" i="51"/>
  <c r="M90" i="51"/>
  <c r="M97" i="51"/>
  <c r="M105" i="51"/>
  <c r="M109" i="51"/>
  <c r="M117" i="51"/>
  <c r="M121" i="51"/>
  <c r="M130" i="51"/>
  <c r="M134" i="51"/>
  <c r="M144" i="51"/>
  <c r="M148" i="51"/>
  <c r="M153" i="51"/>
  <c r="M185" i="51"/>
  <c r="M194" i="51"/>
  <c r="M29" i="51"/>
  <c r="M79" i="51"/>
  <c r="M96" i="51"/>
  <c r="M127" i="51"/>
  <c r="M155" i="51"/>
  <c r="M160" i="51"/>
  <c r="M166" i="51"/>
  <c r="M181" i="51"/>
  <c r="M51" i="51"/>
  <c r="M85" i="51"/>
  <c r="M30" i="51"/>
  <c r="M34" i="51"/>
  <c r="M43" i="51"/>
  <c r="M47" i="51"/>
  <c r="M52" i="51"/>
  <c r="M57" i="51"/>
  <c r="M63" i="51"/>
  <c r="M67" i="51"/>
  <c r="M72" i="51"/>
  <c r="M107" i="51"/>
  <c r="M114" i="51"/>
  <c r="M119" i="51"/>
  <c r="M124" i="51"/>
  <c r="Q10" i="51"/>
  <c r="N66" i="51" l="1"/>
  <c r="N86" i="51"/>
  <c r="N105" i="51"/>
  <c r="N61" i="51"/>
  <c r="N121" i="51"/>
  <c r="N131" i="51"/>
  <c r="N164" i="51"/>
  <c r="N205" i="51"/>
  <c r="N194" i="51"/>
  <c r="N106" i="51"/>
  <c r="N116" i="51"/>
  <c r="N69" i="51"/>
  <c r="N64" i="51"/>
  <c r="N96" i="51"/>
  <c r="N193" i="51"/>
  <c r="N213" i="51"/>
  <c r="N92" i="51"/>
  <c r="N71" i="51"/>
  <c r="N151" i="51"/>
  <c r="N38" i="51"/>
  <c r="N172" i="51"/>
  <c r="N18" i="51"/>
  <c r="N30" i="51"/>
  <c r="N39" i="51"/>
  <c r="N81" i="51"/>
  <c r="N114" i="51"/>
  <c r="N43" i="51"/>
  <c r="N160" i="51"/>
  <c r="N108" i="51"/>
  <c r="N27" i="51"/>
  <c r="N93" i="51"/>
  <c r="N12" i="51"/>
  <c r="N13" i="51"/>
  <c r="N181" i="51"/>
  <c r="N189" i="51"/>
  <c r="N157" i="51"/>
  <c r="N204" i="51"/>
  <c r="N97" i="51"/>
  <c r="N113" i="51"/>
  <c r="N155" i="51"/>
  <c r="N88" i="51"/>
  <c r="N77" i="51"/>
  <c r="N125" i="51"/>
  <c r="N25" i="51"/>
  <c r="N72" i="51"/>
  <c r="N68" i="51"/>
  <c r="N188" i="51"/>
  <c r="N23" i="51"/>
  <c r="N17" i="51"/>
  <c r="N53" i="51"/>
  <c r="N117" i="51"/>
  <c r="N74" i="51"/>
  <c r="N46" i="51"/>
  <c r="N166" i="51"/>
  <c r="N158" i="51"/>
  <c r="N175" i="51"/>
  <c r="N107" i="51"/>
  <c r="N34" i="51"/>
  <c r="N50" i="51"/>
  <c r="N212" i="51"/>
  <c r="N112" i="51"/>
  <c r="N22" i="51"/>
  <c r="N174" i="51"/>
  <c r="N24" i="51"/>
  <c r="N109" i="51"/>
  <c r="N133" i="51"/>
  <c r="N55" i="51"/>
  <c r="N146" i="51"/>
  <c r="N184" i="51"/>
  <c r="N35" i="51"/>
  <c r="N153" i="51"/>
  <c r="N154" i="51"/>
  <c r="N87" i="51"/>
  <c r="N144" i="51"/>
  <c r="N82" i="51"/>
  <c r="N21" i="51"/>
  <c r="N19" i="51"/>
  <c r="N59" i="51"/>
  <c r="N73" i="51"/>
  <c r="N91" i="51"/>
  <c r="N49" i="51"/>
  <c r="N57" i="51"/>
  <c r="N173" i="51"/>
  <c r="N147" i="51"/>
  <c r="N163" i="51"/>
  <c r="N161" i="51"/>
  <c r="N56" i="51"/>
  <c r="N11" i="51"/>
  <c r="N90" i="51"/>
  <c r="N95" i="51"/>
  <c r="N119" i="51"/>
  <c r="N47" i="51"/>
  <c r="N185" i="51"/>
  <c r="N60" i="51"/>
  <c r="N111" i="51"/>
  <c r="N135" i="51"/>
  <c r="N180" i="51"/>
  <c r="N122" i="51"/>
  <c r="N128" i="51"/>
  <c r="N28" i="51"/>
  <c r="N178" i="51"/>
  <c r="N36" i="51"/>
  <c r="N89" i="51"/>
  <c r="N209" i="51"/>
  <c r="N118" i="51"/>
  <c r="N132" i="51"/>
  <c r="N148" i="51"/>
  <c r="N45" i="51"/>
  <c r="N67" i="51"/>
  <c r="N134" i="51"/>
  <c r="N83" i="51"/>
  <c r="N33" i="51"/>
  <c r="N63" i="51"/>
  <c r="N85" i="51"/>
  <c r="N79" i="51"/>
  <c r="N130" i="51"/>
  <c r="N31" i="51"/>
  <c r="N208" i="51"/>
  <c r="M169" i="51"/>
  <c r="N169" i="51" s="1"/>
  <c r="N170" i="51"/>
  <c r="N58" i="51"/>
  <c r="N100" i="51"/>
  <c r="N102" i="51"/>
  <c r="N145" i="51"/>
  <c r="N149" i="51"/>
  <c r="N51" i="51"/>
  <c r="M198" i="51"/>
  <c r="N198" i="51" s="1"/>
  <c r="N199" i="51"/>
  <c r="N101" i="51"/>
  <c r="M126" i="51"/>
  <c r="N126" i="51" s="1"/>
  <c r="N127" i="51"/>
  <c r="N15" i="51"/>
  <c r="N136" i="51"/>
  <c r="N29" i="51"/>
  <c r="N124" i="51"/>
  <c r="N52" i="51"/>
  <c r="N65" i="51"/>
  <c r="N16" i="51"/>
  <c r="N137" i="51"/>
  <c r="N44" i="51"/>
  <c r="M140" i="51"/>
  <c r="N141" i="51"/>
  <c r="N156" i="51"/>
  <c r="N120" i="51"/>
  <c r="N150" i="51"/>
  <c r="N165" i="51"/>
  <c r="N177" i="51"/>
  <c r="L159" i="51"/>
  <c r="L192" i="51"/>
  <c r="L191" i="51" s="1"/>
  <c r="M176" i="51"/>
  <c r="L183" i="51"/>
  <c r="L10" i="51"/>
  <c r="L187" i="51"/>
  <c r="L162" i="51"/>
  <c r="M192" i="51"/>
  <c r="L179" i="51"/>
  <c r="L123" i="51"/>
  <c r="L176" i="51"/>
  <c r="L211" i="51"/>
  <c r="L210" i="51" s="1"/>
  <c r="M207" i="51"/>
  <c r="L76" i="51"/>
  <c r="L48" i="51"/>
  <c r="L143" i="51"/>
  <c r="L94" i="51"/>
  <c r="L70" i="51"/>
  <c r="M179" i="51"/>
  <c r="L26" i="51"/>
  <c r="L80" i="51"/>
  <c r="M183" i="51"/>
  <c r="L207" i="51"/>
  <c r="L152" i="51"/>
  <c r="L54" i="51"/>
  <c r="L14" i="51"/>
  <c r="L110" i="51"/>
  <c r="L171" i="51"/>
  <c r="L104" i="51"/>
  <c r="L129" i="51"/>
  <c r="L115" i="51"/>
  <c r="L98" i="51"/>
  <c r="M203" i="51"/>
  <c r="L62" i="51"/>
  <c r="L20" i="51"/>
  <c r="L84" i="51"/>
  <c r="L42" i="51"/>
  <c r="L32" i="51"/>
  <c r="M187" i="51"/>
  <c r="L37" i="51"/>
  <c r="M37" i="51"/>
  <c r="M171" i="51"/>
  <c r="M80" i="51"/>
  <c r="M162" i="51"/>
  <c r="M159" i="51"/>
  <c r="M26" i="51"/>
  <c r="M76" i="51"/>
  <c r="M70" i="51"/>
  <c r="M32" i="51"/>
  <c r="M20" i="51"/>
  <c r="M110" i="51"/>
  <c r="M62" i="51"/>
  <c r="M211" i="51"/>
  <c r="M98" i="51"/>
  <c r="M54" i="51"/>
  <c r="M14" i="51"/>
  <c r="M143" i="51"/>
  <c r="M104" i="51"/>
  <c r="M115" i="51"/>
  <c r="M129" i="51"/>
  <c r="M94" i="51"/>
  <c r="L203" i="51"/>
  <c r="L197" i="51" s="1"/>
  <c r="L196" i="51" s="1"/>
  <c r="M42" i="51"/>
  <c r="M48" i="51"/>
  <c r="M123" i="51"/>
  <c r="M152" i="51"/>
  <c r="M10" i="51"/>
  <c r="M84" i="51"/>
  <c r="Q9" i="51"/>
  <c r="K11" i="72" l="1"/>
  <c r="N62" i="51"/>
  <c r="N80" i="51"/>
  <c r="N26" i="51"/>
  <c r="N159" i="51"/>
  <c r="N104" i="51"/>
  <c r="N42" i="51"/>
  <c r="N20" i="51"/>
  <c r="N176" i="51"/>
  <c r="N10" i="51"/>
  <c r="N152" i="51"/>
  <c r="N84" i="51"/>
  <c r="N171" i="51"/>
  <c r="N187" i="51"/>
  <c r="N32" i="51"/>
  <c r="N110" i="51"/>
  <c r="N179" i="51"/>
  <c r="N94" i="51"/>
  <c r="N70" i="51"/>
  <c r="M139" i="51"/>
  <c r="N139" i="51" s="1"/>
  <c r="N140" i="51"/>
  <c r="N48" i="51"/>
  <c r="N98" i="51"/>
  <c r="N76" i="51"/>
  <c r="N37" i="51"/>
  <c r="N14" i="51"/>
  <c r="N129" i="51"/>
  <c r="M210" i="51"/>
  <c r="N210" i="51" s="1"/>
  <c r="N211" i="51"/>
  <c r="N207" i="51"/>
  <c r="N115" i="51"/>
  <c r="N183" i="51"/>
  <c r="M191" i="51"/>
  <c r="N191" i="51" s="1"/>
  <c r="N192" i="51"/>
  <c r="M197" i="51"/>
  <c r="N197" i="51" s="1"/>
  <c r="N203" i="51"/>
  <c r="N143" i="51"/>
  <c r="N123" i="51"/>
  <c r="N54" i="51"/>
  <c r="N162" i="51"/>
  <c r="L168" i="51"/>
  <c r="L167" i="51" s="1"/>
  <c r="L142" i="51"/>
  <c r="L103" i="51"/>
  <c r="L41" i="51"/>
  <c r="L9" i="51"/>
  <c r="M168" i="51"/>
  <c r="M142" i="51"/>
  <c r="L9" i="72" s="1"/>
  <c r="M9" i="51"/>
  <c r="L6" i="72" s="1"/>
  <c r="M41" i="51"/>
  <c r="L7" i="72" s="1"/>
  <c r="M103" i="51"/>
  <c r="L8" i="72" s="1"/>
  <c r="Q8" i="51"/>
  <c r="K10" i="72" l="1"/>
  <c r="K6" i="72"/>
  <c r="K7" i="72"/>
  <c r="M7" i="72" s="1"/>
  <c r="K8" i="72"/>
  <c r="M8" i="72" s="1"/>
  <c r="K9" i="72"/>
  <c r="O10" i="73"/>
  <c r="K10" i="73"/>
  <c r="K9" i="73"/>
  <c r="O9" i="73"/>
  <c r="O8" i="73"/>
  <c r="K8" i="73"/>
  <c r="K7" i="73"/>
  <c r="N103" i="51"/>
  <c r="N9" i="51"/>
  <c r="N41" i="51"/>
  <c r="N142" i="51"/>
  <c r="M196" i="51"/>
  <c r="L11" i="72" s="1"/>
  <c r="M11" i="72" s="1"/>
  <c r="N168" i="51"/>
  <c r="L8" i="51"/>
  <c r="M167" i="51"/>
  <c r="L10" i="72" s="1"/>
  <c r="F199" i="41"/>
  <c r="G199" i="41"/>
  <c r="C199" i="41"/>
  <c r="G4" i="41"/>
  <c r="G999" i="1"/>
  <c r="G989" i="1"/>
  <c r="G813" i="1"/>
  <c r="G784" i="1"/>
  <c r="G755" i="1"/>
  <c r="G754" i="1" s="1"/>
  <c r="G741" i="1"/>
  <c r="G612" i="1"/>
  <c r="G607" i="1"/>
  <c r="G578" i="1"/>
  <c r="G549" i="1"/>
  <c r="G548" i="1" s="1"/>
  <c r="G535" i="1"/>
  <c r="G414" i="1"/>
  <c r="G413" i="1" s="1"/>
  <c r="G407" i="1"/>
  <c r="G402" i="1"/>
  <c r="G373" i="1"/>
  <c r="G139" i="41"/>
  <c r="G138" i="41" s="1"/>
  <c r="G330" i="1"/>
  <c r="G204" i="1"/>
  <c r="G201" i="1"/>
  <c r="G197" i="1"/>
  <c r="G168" i="1"/>
  <c r="G158" i="1"/>
  <c r="G125" i="1"/>
  <c r="G139" i="1"/>
  <c r="G138" i="1" s="1"/>
  <c r="P9" i="73" l="1"/>
  <c r="M6" i="72"/>
  <c r="L12" i="72"/>
  <c r="M10" i="72"/>
  <c r="M9" i="72"/>
  <c r="O6" i="73"/>
  <c r="N8" i="73"/>
  <c r="P8" i="73" s="1"/>
  <c r="K12" i="72"/>
  <c r="O7" i="73"/>
  <c r="P7" i="73" s="1"/>
  <c r="G396" i="1"/>
  <c r="G395" i="1" s="1"/>
  <c r="G588" i="1"/>
  <c r="G344" i="1"/>
  <c r="G343" i="1" s="1"/>
  <c r="G383" i="1"/>
  <c r="G568" i="1"/>
  <c r="G774" i="1"/>
  <c r="G619" i="1"/>
  <c r="G618" i="1" s="1"/>
  <c r="E7" i="74"/>
  <c r="F6" i="54"/>
  <c r="G38" i="1"/>
  <c r="G821" i="1"/>
  <c r="G864" i="1"/>
  <c r="G178" i="1"/>
  <c r="G208" i="1"/>
  <c r="G207" i="1" s="1"/>
  <c r="G606" i="1"/>
  <c r="G605" i="1" s="1"/>
  <c r="G391" i="1"/>
  <c r="G996" i="1"/>
  <c r="G487" i="1"/>
  <c r="G692" i="1"/>
  <c r="G71" i="1"/>
  <c r="G122" i="1"/>
  <c r="G281" i="1"/>
  <c r="G410" i="1"/>
  <c r="G725" i="1"/>
  <c r="G387" i="1"/>
  <c r="G448" i="1"/>
  <c r="G807" i="1"/>
  <c r="G806" i="1" s="1"/>
  <c r="G27" i="1"/>
  <c r="G798" i="1"/>
  <c r="G991" i="1"/>
  <c r="G161" i="1"/>
  <c r="G175" i="1"/>
  <c r="G836" i="1"/>
  <c r="L10" i="73"/>
  <c r="M10" i="73" s="1"/>
  <c r="N10" i="73"/>
  <c r="P10" i="73" s="1"/>
  <c r="G327" i="1"/>
  <c r="L9" i="73"/>
  <c r="M9" i="73" s="1"/>
  <c r="N9" i="73"/>
  <c r="L8" i="73"/>
  <c r="M8" i="73" s="1"/>
  <c r="N7" i="73"/>
  <c r="L7" i="73"/>
  <c r="M7" i="73" s="1"/>
  <c r="L6" i="73"/>
  <c r="N6" i="73"/>
  <c r="N196" i="51"/>
  <c r="N167" i="51"/>
  <c r="G818" i="1"/>
  <c r="G812" i="1" s="1"/>
  <c r="G811" i="1" s="1"/>
  <c r="G1018" i="1"/>
  <c r="G1023" i="1"/>
  <c r="G1026" i="1"/>
  <c r="G1030" i="1"/>
  <c r="G1029" i="1" s="1"/>
  <c r="G946" i="1"/>
  <c r="G960" i="1"/>
  <c r="G959" i="1" s="1"/>
  <c r="G898" i="1"/>
  <c r="G901" i="1"/>
  <c r="M8" i="51"/>
  <c r="N8" i="51" s="1"/>
  <c r="G825" i="1"/>
  <c r="G824" i="1" s="1"/>
  <c r="G601" i="1"/>
  <c r="G600" i="1" s="1"/>
  <c r="G1012" i="1"/>
  <c r="G1011" i="1" s="1"/>
  <c r="G1003" i="1"/>
  <c r="G949" i="1"/>
  <c r="G979" i="1"/>
  <c r="G905" i="1"/>
  <c r="G930" i="1"/>
  <c r="G972" i="1"/>
  <c r="G982" i="1"/>
  <c r="G919" i="1"/>
  <c r="G924" i="1"/>
  <c r="G943" i="1"/>
  <c r="G963" i="1"/>
  <c r="G915" i="1"/>
  <c r="G935" i="1"/>
  <c r="G870" i="1"/>
  <c r="G892" i="1"/>
  <c r="G884" i="1"/>
  <c r="G876" i="1"/>
  <c r="G859" i="1"/>
  <c r="G832" i="1"/>
  <c r="G802" i="1"/>
  <c r="G794" i="1"/>
  <c r="G786" i="1"/>
  <c r="G777" i="1"/>
  <c r="G219" i="1"/>
  <c r="G242" i="1"/>
  <c r="G303" i="1"/>
  <c r="G380" i="1"/>
  <c r="G490" i="1"/>
  <c r="G197" i="41"/>
  <c r="G519" i="1"/>
  <c r="G275" i="1"/>
  <c r="G453" i="1"/>
  <c r="G524" i="1"/>
  <c r="G267" i="1"/>
  <c r="G363" i="1"/>
  <c r="G699" i="1"/>
  <c r="G695" i="1"/>
  <c r="G653" i="1"/>
  <c r="G596" i="1"/>
  <c r="G615" i="1"/>
  <c r="G580" i="1"/>
  <c r="G532" i="1"/>
  <c r="G504" i="1"/>
  <c r="G494" i="1"/>
  <c r="G459" i="1"/>
  <c r="G425" i="1"/>
  <c r="G421" i="1"/>
  <c r="G401" i="1"/>
  <c r="G400" i="1" s="1"/>
  <c r="G375" i="1"/>
  <c r="G168" i="41"/>
  <c r="G366" i="1"/>
  <c r="G356" i="1"/>
  <c r="G347" i="1"/>
  <c r="G319" i="1"/>
  <c r="G314" i="1"/>
  <c r="G285" i="1"/>
  <c r="G259" i="1"/>
  <c r="G215" i="1"/>
  <c r="G98" i="1"/>
  <c r="G125" i="41"/>
  <c r="G170" i="1"/>
  <c r="G196" i="1"/>
  <c r="G195" i="1" s="1"/>
  <c r="G186" i="1"/>
  <c r="G142" i="1"/>
  <c r="G114" i="1"/>
  <c r="G109" i="1"/>
  <c r="G63" i="1"/>
  <c r="G49" i="1"/>
  <c r="G767" i="1"/>
  <c r="G664" i="1"/>
  <c r="G658" i="1"/>
  <c r="G636" i="1"/>
  <c r="G626" i="1"/>
  <c r="G592" i="1"/>
  <c r="G585" i="1"/>
  <c r="G577" i="1" s="1"/>
  <c r="G561" i="1"/>
  <c r="G437" i="1"/>
  <c r="G1007" i="1"/>
  <c r="G854" i="1"/>
  <c r="G848" i="1"/>
  <c r="G842" i="1"/>
  <c r="G202" i="41"/>
  <c r="G791" i="1"/>
  <c r="G758" i="1"/>
  <c r="G744" i="1"/>
  <c r="G738" i="1"/>
  <c r="G730" i="1"/>
  <c r="G719" i="1"/>
  <c r="G713" i="1"/>
  <c r="G709" i="1"/>
  <c r="G686" i="1"/>
  <c r="G670" i="1"/>
  <c r="G648" i="1"/>
  <c r="G642" i="1"/>
  <c r="G630" i="1"/>
  <c r="G571" i="1"/>
  <c r="G552" i="1"/>
  <c r="G538" i="1"/>
  <c r="G513" i="1"/>
  <c r="G508" i="1"/>
  <c r="G481" i="1"/>
  <c r="G473" i="1"/>
  <c r="G465" i="1"/>
  <c r="G443" i="1"/>
  <c r="G431" i="1"/>
  <c r="G333" i="1"/>
  <c r="G308" i="1"/>
  <c r="G299" i="1"/>
  <c r="G289" i="1"/>
  <c r="G253" i="1"/>
  <c r="G247" i="1"/>
  <c r="G237" i="1"/>
  <c r="G231" i="1"/>
  <c r="G225" i="1"/>
  <c r="G191" i="1"/>
  <c r="G190" i="1" s="1"/>
  <c r="G151" i="1"/>
  <c r="G128" i="1"/>
  <c r="G103" i="1"/>
  <c r="G94" i="1"/>
  <c r="G84" i="1"/>
  <c r="G80" i="1"/>
  <c r="G77" i="1"/>
  <c r="G55" i="1"/>
  <c r="G33" i="1"/>
  <c r="G21" i="1"/>
  <c r="G11" i="1"/>
  <c r="G182" i="1"/>
  <c r="G43" i="1"/>
  <c r="G15" i="1"/>
  <c r="P6" i="73" l="1"/>
  <c r="M12" i="72"/>
  <c r="O11" i="73"/>
  <c r="G36" i="41"/>
  <c r="P7" i="51"/>
  <c r="G1017" i="1"/>
  <c r="G1016" i="1" s="1"/>
  <c r="G988" i="1"/>
  <c r="G987" i="1" s="1"/>
  <c r="G863" i="1"/>
  <c r="G178" i="41"/>
  <c r="G141" i="1"/>
  <c r="G167" i="1"/>
  <c r="G166" i="1" s="1"/>
  <c r="G191" i="41"/>
  <c r="G190" i="41" s="1"/>
  <c r="G783" i="1"/>
  <c r="G782" i="1" s="1"/>
  <c r="N11" i="73"/>
  <c r="O7" i="51"/>
  <c r="L11" i="73"/>
  <c r="G923" i="1"/>
  <c r="G372" i="1"/>
  <c r="G371" i="1" s="1"/>
  <c r="G576" i="1"/>
  <c r="G75" i="41"/>
  <c r="M7" i="51"/>
  <c r="G962" i="1"/>
  <c r="G757" i="1"/>
  <c r="G831" i="1"/>
  <c r="G196" i="41"/>
  <c r="G195" i="41" s="1"/>
  <c r="F12" i="54" s="1"/>
  <c r="G205" i="41"/>
  <c r="G346" i="1"/>
  <c r="G657" i="1"/>
  <c r="G625" i="1"/>
  <c r="G170" i="41"/>
  <c r="G551" i="1"/>
  <c r="G122" i="41"/>
  <c r="G93" i="41"/>
  <c r="G452" i="1"/>
  <c r="G13" i="41"/>
  <c r="G209" i="41"/>
  <c r="G208" i="41" s="1"/>
  <c r="F13" i="54" s="1"/>
  <c r="G186" i="41"/>
  <c r="G158" i="41"/>
  <c r="G151" i="41"/>
  <c r="G161" i="41"/>
  <c r="G307" i="1"/>
  <c r="G246" i="1"/>
  <c r="G214" i="1"/>
  <c r="G9" i="41"/>
  <c r="G97" i="41"/>
  <c r="G109" i="41"/>
  <c r="G102" i="1"/>
  <c r="G103" i="41"/>
  <c r="G42" i="1"/>
  <c r="G79" i="41"/>
  <c r="G718" i="1"/>
  <c r="G41" i="41"/>
  <c r="G420" i="1"/>
  <c r="G25" i="41"/>
  <c r="G182" i="41"/>
  <c r="G142" i="41"/>
  <c r="G19" i="41"/>
  <c r="G114" i="41"/>
  <c r="G512" i="1"/>
  <c r="G61" i="41"/>
  <c r="G47" i="41"/>
  <c r="G128" i="41"/>
  <c r="G175" i="41"/>
  <c r="G53" i="41"/>
  <c r="G83" i="41"/>
  <c r="G69" i="41"/>
  <c r="G31" i="41"/>
  <c r="F4" i="41"/>
  <c r="F202" i="41"/>
  <c r="F197" i="41"/>
  <c r="F168" i="41"/>
  <c r="F139" i="41"/>
  <c r="F138" i="41" s="1"/>
  <c r="F125" i="41"/>
  <c r="C202" i="41"/>
  <c r="C197" i="41"/>
  <c r="C168" i="41"/>
  <c r="C139" i="41"/>
  <c r="C138" i="41" s="1"/>
  <c r="C125" i="41"/>
  <c r="G10" i="1"/>
  <c r="P11" i="73" l="1"/>
  <c r="E6" i="54"/>
  <c r="D7" i="74"/>
  <c r="G830" i="1"/>
  <c r="E12" i="74" s="1"/>
  <c r="G624" i="1"/>
  <c r="G6" i="1" s="1"/>
  <c r="G167" i="41"/>
  <c r="G166" i="41" s="1"/>
  <c r="F11" i="54" s="1"/>
  <c r="G419" i="1"/>
  <c r="E10" i="74" s="1"/>
  <c r="G141" i="41"/>
  <c r="F10" i="54" s="1"/>
  <c r="G213" i="1"/>
  <c r="E9" i="74" s="1"/>
  <c r="G8" i="41"/>
  <c r="F7" i="54" s="1"/>
  <c r="G102" i="41"/>
  <c r="F9" i="54" s="1"/>
  <c r="G40" i="41"/>
  <c r="F8" i="54" s="1"/>
  <c r="G9" i="1"/>
  <c r="E8" i="74" s="1"/>
  <c r="F196" i="41"/>
  <c r="F195" i="41" s="1"/>
  <c r="E12" i="54" s="1"/>
  <c r="F205" i="41"/>
  <c r="F31" i="41"/>
  <c r="F182" i="41"/>
  <c r="F109" i="41"/>
  <c r="F158" i="41"/>
  <c r="F209" i="41"/>
  <c r="F208" i="41" s="1"/>
  <c r="E13" i="54" s="1"/>
  <c r="F151" i="41"/>
  <c r="F178" i="41"/>
  <c r="F25" i="41"/>
  <c r="F75" i="41"/>
  <c r="F97" i="41"/>
  <c r="F186" i="41"/>
  <c r="F41" i="41"/>
  <c r="F69" i="41"/>
  <c r="F161" i="41"/>
  <c r="F9" i="41"/>
  <c r="F122" i="41"/>
  <c r="F191" i="41"/>
  <c r="F190" i="41" s="1"/>
  <c r="F13" i="41"/>
  <c r="F61" i="41"/>
  <c r="F53" i="41"/>
  <c r="F93" i="41"/>
  <c r="F114" i="41"/>
  <c r="F175" i="41"/>
  <c r="F19" i="41"/>
  <c r="F83" i="41"/>
  <c r="F103" i="41"/>
  <c r="F36" i="41"/>
  <c r="F47" i="41"/>
  <c r="F142" i="41"/>
  <c r="F79" i="41"/>
  <c r="F128" i="41"/>
  <c r="F170" i="41"/>
  <c r="C205" i="41"/>
  <c r="C209" i="41"/>
  <c r="C208" i="41" s="1"/>
  <c r="C13" i="54" s="1"/>
  <c r="C175" i="41"/>
  <c r="C75" i="41"/>
  <c r="C158" i="41"/>
  <c r="C9" i="41"/>
  <c r="C36" i="41"/>
  <c r="C53" i="41"/>
  <c r="C93" i="41"/>
  <c r="C186" i="41"/>
  <c r="C178" i="41"/>
  <c r="C31" i="41"/>
  <c r="C47" i="41"/>
  <c r="C25" i="41"/>
  <c r="C109" i="41"/>
  <c r="C161" i="41"/>
  <c r="C114" i="41"/>
  <c r="C191" i="41"/>
  <c r="C190" i="41" s="1"/>
  <c r="C19" i="41"/>
  <c r="C13" i="41"/>
  <c r="C79" i="41"/>
  <c r="C170" i="41"/>
  <c r="C182" i="41"/>
  <c r="C83" i="41"/>
  <c r="C41" i="41"/>
  <c r="C69" i="41"/>
  <c r="C128" i="41"/>
  <c r="C61" i="41"/>
  <c r="C122" i="41"/>
  <c r="C103" i="41"/>
  <c r="C151" i="41"/>
  <c r="C142" i="41"/>
  <c r="C97" i="41"/>
  <c r="C196" i="41"/>
  <c r="C195" i="41" s="1"/>
  <c r="C12" i="54" s="1"/>
  <c r="A1" i="41"/>
  <c r="E11" i="74" l="1"/>
  <c r="G623" i="1"/>
  <c r="E14" i="74"/>
  <c r="F14" i="54"/>
  <c r="G7" i="41"/>
  <c r="D9" i="74"/>
  <c r="F141" i="41"/>
  <c r="E10" i="54" s="1"/>
  <c r="F102" i="41"/>
  <c r="E9" i="54" s="1"/>
  <c r="F167" i="41"/>
  <c r="F166" i="41" s="1"/>
  <c r="E11" i="54" s="1"/>
  <c r="F40" i="41"/>
  <c r="E8" i="54" s="1"/>
  <c r="F8" i="41"/>
  <c r="E7" i="54" s="1"/>
  <c r="C167" i="41"/>
  <c r="C166" i="41" s="1"/>
  <c r="C11" i="54" s="1"/>
  <c r="C40" i="41"/>
  <c r="C8" i="54" s="1"/>
  <c r="C102" i="41"/>
  <c r="C9" i="54" s="1"/>
  <c r="C8" i="41"/>
  <c r="C141" i="41"/>
  <c r="C10" i="54" s="1"/>
  <c r="B10" i="74" l="1"/>
  <c r="D10" i="74"/>
  <c r="D11" i="74"/>
  <c r="B11" i="74"/>
  <c r="B9" i="74"/>
  <c r="E15" i="74"/>
  <c r="E14" i="54"/>
  <c r="C7" i="54"/>
  <c r="G6" i="41"/>
  <c r="G829" i="1"/>
  <c r="G418" i="1"/>
  <c r="G212" i="1"/>
  <c r="F7" i="41"/>
  <c r="C7" i="41"/>
  <c r="D14" i="74" l="1"/>
  <c r="D15" i="74" s="1"/>
  <c r="B14" i="74"/>
  <c r="B15" i="74" s="1"/>
  <c r="E17" i="54"/>
  <c r="C14" i="54"/>
  <c r="E15" i="54" s="1"/>
  <c r="F6" i="41"/>
  <c r="C6" i="41"/>
  <c r="C17" i="54" l="1"/>
  <c r="K6" i="73" l="1"/>
  <c r="M6" i="73" s="1"/>
  <c r="K11" i="73" l="1"/>
  <c r="M11" i="73" s="1"/>
  <c r="L7" i="51"/>
</calcChain>
</file>

<file path=xl/comments1.xml><?xml version="1.0" encoding="utf-8"?>
<comments xmlns="http://schemas.openxmlformats.org/spreadsheetml/2006/main">
  <authors>
    <author>Karol Arroyo Hernadez</author>
  </authors>
  <commentList>
    <comment ref="O790" authorId="0" shapeId="0">
      <text>
        <r>
          <rPr>
            <b/>
            <sz val="9"/>
            <color indexed="81"/>
            <rFont val="Tahoma"/>
            <family val="2"/>
          </rPr>
          <t>Karol Arroyo Hernadez:</t>
        </r>
        <r>
          <rPr>
            <sz val="9"/>
            <color indexed="81"/>
            <rFont val="Tahoma"/>
            <family val="2"/>
          </rPr>
          <t xml:space="preserve">
74,800,000 H-08 ser aumento ¢47,080,000</t>
        </r>
      </text>
    </comment>
  </commentList>
</comments>
</file>

<file path=xl/sharedStrings.xml><?xml version="1.0" encoding="utf-8"?>
<sst xmlns="http://schemas.openxmlformats.org/spreadsheetml/2006/main" count="6382" uniqueCount="792">
  <si>
    <t xml:space="preserve"> </t>
  </si>
  <si>
    <t>REMUNERACIONES</t>
  </si>
  <si>
    <t>0.02</t>
  </si>
  <si>
    <t>REMUNERACIONES EVENTUALES</t>
  </si>
  <si>
    <t>0.02.05</t>
  </si>
  <si>
    <t xml:space="preserve">SERVICIOS </t>
  </si>
  <si>
    <t>1.01</t>
  </si>
  <si>
    <t xml:space="preserve">ALQUILERES </t>
  </si>
  <si>
    <t>1.01.99</t>
  </si>
  <si>
    <t>1.03</t>
  </si>
  <si>
    <t>SERVICIOS COMERCIALES Y FINANCIEROS</t>
  </si>
  <si>
    <t>1.03.01</t>
  </si>
  <si>
    <t>1.03.03</t>
  </si>
  <si>
    <t>1.03.04</t>
  </si>
  <si>
    <t>1.04</t>
  </si>
  <si>
    <t>SERVICIOS DE GESTION Y APOYO</t>
  </si>
  <si>
    <t>1.04.05</t>
  </si>
  <si>
    <t>1.04.99</t>
  </si>
  <si>
    <t>1.05</t>
  </si>
  <si>
    <t xml:space="preserve">GASTOS DE  VIAJE Y TRANSPORTE </t>
  </si>
  <si>
    <t>1.05.02</t>
  </si>
  <si>
    <t>1.06</t>
  </si>
  <si>
    <t>SEGUROS, REASEGUROS Y OTROS</t>
  </si>
  <si>
    <t>1.06.01</t>
  </si>
  <si>
    <t>1.07</t>
  </si>
  <si>
    <t>CAPACITACION PROTOCOLO</t>
  </si>
  <si>
    <t>1.07.02</t>
  </si>
  <si>
    <t>1.08</t>
  </si>
  <si>
    <t>MANTENIMIENTO Y REPARACION</t>
  </si>
  <si>
    <t>1.08.04</t>
  </si>
  <si>
    <t>1.08.05</t>
  </si>
  <si>
    <t>1.08.07</t>
  </si>
  <si>
    <t>1.08.08</t>
  </si>
  <si>
    <t>1.08.99</t>
  </si>
  <si>
    <t>1.99</t>
  </si>
  <si>
    <t xml:space="preserve">SERVICIOS DIVERSOS </t>
  </si>
  <si>
    <t>1.99.99</t>
  </si>
  <si>
    <t>MATERIALES Y SUMINISTROS</t>
  </si>
  <si>
    <t>2.01</t>
  </si>
  <si>
    <t>PRODUCTOS QUÍMICOS Y CONEXOS</t>
  </si>
  <si>
    <t>2.01.01</t>
  </si>
  <si>
    <t>2.01.04</t>
  </si>
  <si>
    <t>2.01.99</t>
  </si>
  <si>
    <t>2.02</t>
  </si>
  <si>
    <t>ALIMENTOS Y PRODUCTOS AGROPECUARIOS</t>
  </si>
  <si>
    <t>2.02.04</t>
  </si>
  <si>
    <t>2.03</t>
  </si>
  <si>
    <t>MATERIALES Y PROD. DE USO EN CONSTRUCCIÓN Y MANTENIMIENTO</t>
  </si>
  <si>
    <t>2.03.01</t>
  </si>
  <si>
    <t>2.04</t>
  </si>
  <si>
    <t>HERRAMIENTAS, REPUESTOS Y ACCESORIOS</t>
  </si>
  <si>
    <t>2.04.02</t>
  </si>
  <si>
    <t>2.99</t>
  </si>
  <si>
    <t>UTILES Y MATERIALES Y SUMINISTROS DIVERSOS</t>
  </si>
  <si>
    <t>2.99.03</t>
  </si>
  <si>
    <t>2.99.05</t>
  </si>
  <si>
    <t>2.99.99</t>
  </si>
  <si>
    <t>BIENES DURADEROS</t>
  </si>
  <si>
    <t>5.01</t>
  </si>
  <si>
    <t>MAQUINARIA, EQUIPO Y MOBILARIO</t>
  </si>
  <si>
    <t>5.01.04</t>
  </si>
  <si>
    <t>5.01.05</t>
  </si>
  <si>
    <t>5.01.99</t>
  </si>
  <si>
    <t>TRANSFERENCIAS CORRIENTES</t>
  </si>
  <si>
    <t>6.01</t>
  </si>
  <si>
    <t>TRANSFERENCIAS CORRIENTES AL SECTOR PÚBLICO</t>
  </si>
  <si>
    <t>6.01.01</t>
  </si>
  <si>
    <t>Transferencias corrientes al Gobierno Central</t>
  </si>
  <si>
    <t>6.01.01.01</t>
  </si>
  <si>
    <t>MINISTERIO DE HACIENDA</t>
  </si>
  <si>
    <t>6.01.02</t>
  </si>
  <si>
    <t>6.01.02.01</t>
  </si>
  <si>
    <t>COMISION NACIONAL DE EMERGENCIAS</t>
  </si>
  <si>
    <t>6.01.03</t>
  </si>
  <si>
    <t>6.01.03.01</t>
  </si>
  <si>
    <t>6.01.03.02</t>
  </si>
  <si>
    <t>CUENTAS ESPECIALES</t>
  </si>
  <si>
    <t>9.02</t>
  </si>
  <si>
    <t>SUMAS SIN ASIGNACION PRESUPUESTARIA</t>
  </si>
  <si>
    <t>9.02.01</t>
  </si>
  <si>
    <t>SUMAS LIBRE SIN ASIGNACION PRESUPUESTARIA</t>
  </si>
  <si>
    <t>9.02.02</t>
  </si>
  <si>
    <t>SUMAS CON DESTINO ESPECIFICO SIN ASIGNACION PRESUPUESTARIA</t>
  </si>
  <si>
    <t>1.01.02</t>
  </si>
  <si>
    <t>1.04.03</t>
  </si>
  <si>
    <t>1.08.01</t>
  </si>
  <si>
    <t>1.08.03</t>
  </si>
  <si>
    <t>2.03.02</t>
  </si>
  <si>
    <t>2.03.03</t>
  </si>
  <si>
    <t>2.03.04</t>
  </si>
  <si>
    <t>2.03.05</t>
  </si>
  <si>
    <t>2.03.06</t>
  </si>
  <si>
    <t>2.03.99</t>
  </si>
  <si>
    <t>2.04.01</t>
  </si>
  <si>
    <t>2.99.01</t>
  </si>
  <si>
    <t>2.99.04</t>
  </si>
  <si>
    <t>2.99.06</t>
  </si>
  <si>
    <t>5.01.01</t>
  </si>
  <si>
    <t>5.02</t>
  </si>
  <si>
    <t>CONSTRUCCIONES, ADICIONES Y MEJORAS</t>
  </si>
  <si>
    <t>5.02.01</t>
  </si>
  <si>
    <t>5.02.99</t>
  </si>
  <si>
    <t>5.03</t>
  </si>
  <si>
    <t>BIENES PREEXISTENTES</t>
  </si>
  <si>
    <t>5.99</t>
  </si>
  <si>
    <t>BIENES DURADEROS DIVERSOS</t>
  </si>
  <si>
    <t>5.99.02</t>
  </si>
  <si>
    <t>6.02</t>
  </si>
  <si>
    <t>TRANSFERENCIAS CORRIENTES A PERSONAS</t>
  </si>
  <si>
    <t>TRANSFERENCIAS DE CAPITAL</t>
  </si>
  <si>
    <t>7.01</t>
  </si>
  <si>
    <t>7.01.03</t>
  </si>
  <si>
    <t>TRANSFERENCIAS DE CAPITAL AL SECTOR PUBLICO</t>
  </si>
  <si>
    <t>2.05</t>
  </si>
  <si>
    <t>BIENES PARA LA PRODUCCION Y COMERCIALIZACION</t>
  </si>
  <si>
    <t>2.05.01</t>
  </si>
  <si>
    <t>MATERIA PRIMA</t>
  </si>
  <si>
    <t>2.99.02</t>
  </si>
  <si>
    <t>5.99.01</t>
  </si>
  <si>
    <t>5.01.02</t>
  </si>
  <si>
    <t>5.01.06</t>
  </si>
  <si>
    <t>2.02.03</t>
  </si>
  <si>
    <t>5.02.07</t>
  </si>
  <si>
    <t>2.02.02</t>
  </si>
  <si>
    <t>TRANSF.CORRIENTES A INSTIT.DESCENT.NO EMPRESARIALES</t>
  </si>
  <si>
    <t>TRANSFERENCIAS CORRIENTES A ORGANOS DESCONCENTRADOS</t>
  </si>
  <si>
    <t>1.02</t>
  </si>
  <si>
    <t>1.02.04</t>
  </si>
  <si>
    <t>SERVICIOS BASICOS</t>
  </si>
  <si>
    <t>1.04.01</t>
  </si>
  <si>
    <t>1.04.04</t>
  </si>
  <si>
    <t>2.01.02</t>
  </si>
  <si>
    <t>2.99.07</t>
  </si>
  <si>
    <t>1.08.06</t>
  </si>
  <si>
    <t>1.04.06</t>
  </si>
  <si>
    <t>1.05.01</t>
  </si>
  <si>
    <t>Semovientes</t>
  </si>
  <si>
    <t>1.01.01</t>
  </si>
  <si>
    <t>7.01.01</t>
  </si>
  <si>
    <t>7.01.01.01</t>
  </si>
  <si>
    <t>TRANSFERENCIAS DE CAPITAL AL GOBIERNO CENTRAL</t>
  </si>
  <si>
    <t>2.02.01</t>
  </si>
  <si>
    <t>1.09.99</t>
  </si>
  <si>
    <t>5.03.02</t>
  </si>
  <si>
    <t>5.01.03</t>
  </si>
  <si>
    <t>SUB PARTIDA</t>
  </si>
  <si>
    <t>NOMBRE</t>
  </si>
  <si>
    <t>Alquiler de edificios, locales y terrenos</t>
  </si>
  <si>
    <t>Alquiler de maquinaria, equipo y mobiliario</t>
  </si>
  <si>
    <t>1.01.03</t>
  </si>
  <si>
    <t>Alquiler de equipo de cómputo</t>
  </si>
  <si>
    <t>1.01.04</t>
  </si>
  <si>
    <t>Alquiler y derechos de telecomunicaciones</t>
  </si>
  <si>
    <t>Otros alquileres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</si>
  <si>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</si>
  <si>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</si>
  <si>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</si>
  <si>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</si>
  <si>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</si>
  <si>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</si>
  <si>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Servicio de telecomunicaciones</t>
  </si>
  <si>
    <t>1.02.99</t>
  </si>
  <si>
    <t>Otros servicios básicos</t>
  </si>
  <si>
    <t>Información</t>
  </si>
  <si>
    <t>1.03.02</t>
  </si>
  <si>
    <t>Publicidad y propaganda</t>
  </si>
  <si>
    <t>Impresión, encuadernación y otros</t>
  </si>
  <si>
    <t>Transporte de 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</si>
  <si>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</si>
  <si>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</si>
  <si>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</si>
  <si>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</si>
  <si>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</si>
  <si>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transferencia electrónica de información</t>
  </si>
  <si>
    <t>Servicios médicos y de laboratorio</t>
  </si>
  <si>
    <t>1.04.02</t>
  </si>
  <si>
    <t>Servicios jurídicos</t>
  </si>
  <si>
    <t>Servicios de ingeniería</t>
  </si>
  <si>
    <t>Servicios en ciencias económicas y sociales</t>
  </si>
  <si>
    <t>Servicios de desarrollo de sistemas informáticos</t>
  </si>
  <si>
    <t>Servicios generales</t>
  </si>
  <si>
    <t>Otros servicios de gestión y apoyo</t>
  </si>
  <si>
    <t>Transporte dentro del país</t>
  </si>
  <si>
    <t>Viáticos dentro del país</t>
  </si>
  <si>
    <t>1.05.03</t>
  </si>
  <si>
    <t>Transporte en el exterior</t>
  </si>
  <si>
    <t>Seguros</t>
  </si>
  <si>
    <t>1.06.03</t>
  </si>
  <si>
    <t>Obligaciones por contratos de seguros</t>
  </si>
  <si>
    <t>1.07.01</t>
  </si>
  <si>
    <t>Actividades de capacitación</t>
  </si>
  <si>
    <t>Actividades protocolarias y sociales</t>
  </si>
  <si>
    <t>Mantenimiento de edificios y locales</t>
  </si>
  <si>
    <t>1.08.02</t>
  </si>
  <si>
    <t>Mantenimiento de vías de comunicación</t>
  </si>
  <si>
    <t>Mantenimiento de instalaciones y otras obras</t>
  </si>
  <si>
    <t>Mantenimiento y reparación de maquinaria y equipo de producc</t>
  </si>
  <si>
    <t>Mantenimiento y reparación de equipo de transporte</t>
  </si>
  <si>
    <t>Mantenimiento y reparación de equipo de comunicación</t>
  </si>
  <si>
    <t>Mantenimiento y reparación de equipo de cómputo y sistemas d</t>
  </si>
  <si>
    <t>1.09.02</t>
  </si>
  <si>
    <t>Impuestos sobre bienes inmuebles</t>
  </si>
  <si>
    <t>Otros impuestos</t>
  </si>
  <si>
    <t>1.99.02</t>
  </si>
  <si>
    <t>Intereses moratorios y multas</t>
  </si>
  <si>
    <t>1.99.05</t>
  </si>
  <si>
    <t>Deducibles</t>
  </si>
  <si>
    <t>Otros servicios no especificados</t>
  </si>
  <si>
    <t>Combustibles y lubricantes</t>
  </si>
  <si>
    <t>Productos farmacéuticos y medicinales</t>
  </si>
  <si>
    <t>Productos veterinarios</t>
  </si>
  <si>
    <t>Tintas, pinturas y diluyentes</t>
  </si>
  <si>
    <t>Otros productos químicos</t>
  </si>
  <si>
    <t>Productos pecuarios y otras especies</t>
  </si>
  <si>
    <t>Productos agroforestales</t>
  </si>
  <si>
    <t>Alimentos y bebidas</t>
  </si>
  <si>
    <t>Alimentos para animales</t>
  </si>
  <si>
    <t>Materiales y productos metálicos</t>
  </si>
  <si>
    <t>Materiales y productos minerales y asfálticos</t>
  </si>
  <si>
    <t>Madera y sus derivados</t>
  </si>
  <si>
    <t>Materiales y productos eléctricos, telefónicos y de cómputo</t>
  </si>
  <si>
    <t>Materiales y productos de vidrio</t>
  </si>
  <si>
    <t>Materiales y productos de plástico</t>
  </si>
  <si>
    <t>Otros materiales y productos de uso en la construcción</t>
  </si>
  <si>
    <t>Herramientas e instrumentos</t>
  </si>
  <si>
    <t>Repuestos y accesorios</t>
  </si>
  <si>
    <t>2.05.99</t>
  </si>
  <si>
    <t>Otros bienes para la producción y comercialización</t>
  </si>
  <si>
    <t>Utiles y materiales de oficina y cómputo</t>
  </si>
  <si>
    <t>Utiles y materiales médico, hospitalario y de investigación</t>
  </si>
  <si>
    <t>Productos de papel, cartón e impresos</t>
  </si>
  <si>
    <t>Textiles y vestuario</t>
  </si>
  <si>
    <t>Utiles y materiales de limpieza</t>
  </si>
  <si>
    <t>Utiles y materiales de resguardo y seguridad</t>
  </si>
  <si>
    <t>Utiles y materiales de cocina y comedor</t>
  </si>
  <si>
    <t>Otros útiles, materiales y suministros</t>
  </si>
  <si>
    <t>3.01.01</t>
  </si>
  <si>
    <t>Intereses sobre títulos valores</t>
  </si>
  <si>
    <t>Maquinaria y equipo para la producción</t>
  </si>
  <si>
    <t>Equipo de transporte</t>
  </si>
  <si>
    <t>Equipo de comunicación</t>
  </si>
  <si>
    <t>Equipo y mobiliario de oficina</t>
  </si>
  <si>
    <t>Equipo y programas  de cómputo</t>
  </si>
  <si>
    <t>Equipo sanitario, de laboratorio e investigación</t>
  </si>
  <si>
    <t>5.01.07</t>
  </si>
  <si>
    <t>Equipo y mobiliario educacional, deportivo y recreativo</t>
  </si>
  <si>
    <t>Maquinaria y equipo diverso</t>
  </si>
  <si>
    <t>Edificios</t>
  </si>
  <si>
    <t>5.02.02</t>
  </si>
  <si>
    <t>Vías de comunicación terrestre</t>
  </si>
  <si>
    <t>5.02.04</t>
  </si>
  <si>
    <t>Obras marítimas y fluviales</t>
  </si>
  <si>
    <t>5.02.05</t>
  </si>
  <si>
    <t>Aeropuertos</t>
  </si>
  <si>
    <t>Instalaciones</t>
  </si>
  <si>
    <t>Otras construcciones,  adicciones y mejoras</t>
  </si>
  <si>
    <t>5.03.01</t>
  </si>
  <si>
    <t>Terrenos</t>
  </si>
  <si>
    <t>Edificios preexistentes</t>
  </si>
  <si>
    <t>Piezas y obras de colección</t>
  </si>
  <si>
    <t>5.99.03</t>
  </si>
  <si>
    <t>Bienes intangibles</t>
  </si>
  <si>
    <t>5.99.99</t>
  </si>
  <si>
    <t>Otros bienes duraderos</t>
  </si>
  <si>
    <t>6.02.01</t>
  </si>
  <si>
    <t>Becas a funcionarios</t>
  </si>
  <si>
    <t>8.01.01</t>
  </si>
  <si>
    <t>Amortización de títulos valores a corto plazo</t>
  </si>
  <si>
    <t>8.01.02</t>
  </si>
  <si>
    <t>Amortización de títulos valores a largo plazo</t>
  </si>
  <si>
    <t>Ministerio de Hacienda</t>
  </si>
  <si>
    <t>3.01</t>
  </si>
  <si>
    <t>1.09</t>
  </si>
  <si>
    <t>2.01.03</t>
  </si>
  <si>
    <t>1.05.04</t>
  </si>
  <si>
    <t>viaticos fuera del pais</t>
  </si>
  <si>
    <t>DIETAS</t>
  </si>
  <si>
    <t>TOTAL DEL PROGRAMA</t>
  </si>
  <si>
    <t>Mantenimiento y reparación de equipo y mobiliario  de oficina</t>
  </si>
  <si>
    <t>Mantenimiento y Reparación de Otros Equipos</t>
  </si>
  <si>
    <t>TOTAL GENERAL.</t>
  </si>
  <si>
    <t xml:space="preserve">EGRESOS </t>
  </si>
  <si>
    <t xml:space="preserve">DESCRIPCIÓN </t>
  </si>
  <si>
    <t xml:space="preserve">Servicios </t>
  </si>
  <si>
    <t>Materiales y suministros</t>
  </si>
  <si>
    <t xml:space="preserve">Bienes Duraderos </t>
  </si>
  <si>
    <t xml:space="preserve">Remuneraciones </t>
  </si>
  <si>
    <t xml:space="preserve">Transferencias Corrientes </t>
  </si>
  <si>
    <t>Transferencias Capital</t>
  </si>
  <si>
    <t xml:space="preserve">Cuentas especiales </t>
  </si>
  <si>
    <t xml:space="preserve">Total Presupuesto </t>
  </si>
  <si>
    <t>6.02.99</t>
  </si>
  <si>
    <t>Otras transferencias a personas</t>
  </si>
  <si>
    <t>0.01</t>
  </si>
  <si>
    <t>0.01.01</t>
  </si>
  <si>
    <t>Sueldos para cargos fijos</t>
  </si>
  <si>
    <t>0.01.05</t>
  </si>
  <si>
    <t>Suplencias</t>
  </si>
  <si>
    <t>0.02.01</t>
  </si>
  <si>
    <t>Tiempo extraordinario</t>
  </si>
  <si>
    <t>0.02.03</t>
  </si>
  <si>
    <t>Disponibilidad Laboral</t>
  </si>
  <si>
    <t>Compensación de vacaciones</t>
  </si>
  <si>
    <t xml:space="preserve"> 0.02.04 </t>
  </si>
  <si>
    <t>0.03.03</t>
  </si>
  <si>
    <t>0.03.99</t>
  </si>
  <si>
    <t>Decimotercer mes</t>
  </si>
  <si>
    <t>Otros incentivos salariales</t>
  </si>
  <si>
    <t>0.03</t>
  </si>
  <si>
    <t>0.04</t>
  </si>
  <si>
    <t>0.04.01</t>
  </si>
  <si>
    <t>0.04.02</t>
  </si>
  <si>
    <t>0.04.03</t>
  </si>
  <si>
    <t xml:space="preserve"> 0.04.04 </t>
  </si>
  <si>
    <t>0.04.05</t>
  </si>
  <si>
    <t>Contribución Patronal al Seguro de Salud de la Caja Costarricense del Seguro Social</t>
  </si>
  <si>
    <t>Contribución Patronal al Instituto Mixto de Ayuda Social</t>
  </si>
  <si>
    <t>Contribución Patronal al Instituto Nacional de Aprendizaje</t>
  </si>
  <si>
    <t>Contribución Patronal al Fondo de Desarrollo Social y Asignaciones Familiares</t>
  </si>
  <si>
    <t>Contribución Patronal al Banco Popular y de Desarrollo Comunal</t>
  </si>
  <si>
    <t>0.05</t>
  </si>
  <si>
    <t>0.05.01</t>
  </si>
  <si>
    <t>0.05.02</t>
  </si>
  <si>
    <t>0.05.03</t>
  </si>
  <si>
    <t>0.05.05</t>
  </si>
  <si>
    <t>Contribución Patronal al Seguro de Pensiones de la Caja Costarricense del Seguro Social</t>
  </si>
  <si>
    <t>Aporte Patronal al Régimen Obligatorio de Pensiones Complementarias</t>
  </si>
  <si>
    <t>Aporte Patronal al Fondo de Capitalización Laboral</t>
  </si>
  <si>
    <t>Contribución Patronal a fondos administrados por entes Privados</t>
  </si>
  <si>
    <t>0.99.99</t>
  </si>
  <si>
    <t>Otras remuneraciones</t>
  </si>
  <si>
    <t>0.99</t>
  </si>
  <si>
    <t>1.09.03</t>
  </si>
  <si>
    <t>Impuestos de patentes</t>
  </si>
  <si>
    <t xml:space="preserve"> 6.03.01 </t>
  </si>
  <si>
    <t>Prestaciones legales</t>
  </si>
  <si>
    <t>6.03</t>
  </si>
  <si>
    <t xml:space="preserve"> 6.03.99</t>
  </si>
  <si>
    <t>Prestaciones</t>
  </si>
  <si>
    <t>Otras Prestaciones</t>
  </si>
  <si>
    <t>MINISTERIO DE JUSTICIA Y PAZ</t>
  </si>
  <si>
    <t>Programa 779 Administración  Central</t>
  </si>
  <si>
    <t>0.03.01</t>
  </si>
  <si>
    <t>0.03.02</t>
  </si>
  <si>
    <t>Retribucion por años Servidos</t>
  </si>
  <si>
    <t>Retribucion al ejercicio liberal de la profesion</t>
  </si>
  <si>
    <t>0.03.04</t>
  </si>
  <si>
    <t>Salario escolar</t>
  </si>
  <si>
    <t>1.07.03</t>
  </si>
  <si>
    <t>Gastos de Presentacion Institucional</t>
  </si>
  <si>
    <t>6.01.02.02</t>
  </si>
  <si>
    <t>AGENCIA DE PROTECCIÓN DE DATOS DE LOS HABITANTES (PRODHAB)</t>
  </si>
  <si>
    <t>CAJA COSTARRICENSE DE SEGURO SOCIAL (Constribucion estatal al seguro de pensiones)</t>
  </si>
  <si>
    <t>CAJA COSTARRICENSE DE SEGURO SOCIAL (Constribucion estatal al seguro de salud)</t>
  </si>
  <si>
    <t>6.06</t>
  </si>
  <si>
    <t>6.06.01</t>
  </si>
  <si>
    <t>6.06.02</t>
  </si>
  <si>
    <t>Otras Transferencias corrientes al sector privado</t>
  </si>
  <si>
    <t>6.07</t>
  </si>
  <si>
    <t>6.07.01</t>
  </si>
  <si>
    <t>6.07.01.01</t>
  </si>
  <si>
    <t>6.07.01.02</t>
  </si>
  <si>
    <t>Transferencias Corrientes la Sector Privado</t>
  </si>
  <si>
    <t>Transferencias corrientes a Organismos Internacionales</t>
  </si>
  <si>
    <t>Instituto Latinoamericano para la Prevencion del Delito y el Tratamiento del delincuente (ILANUD)</t>
  </si>
  <si>
    <t>Organización Mundial de la Propiedad Intelectual (OMPI)</t>
  </si>
  <si>
    <t>Programa 780  Promoción de la Paz y la Convivencia Cuidadana</t>
  </si>
  <si>
    <t>Indemnizaciones</t>
  </si>
  <si>
    <t>Reintegros y devoluciones</t>
  </si>
  <si>
    <t>Programa 781 Procuraduría General de la República</t>
  </si>
  <si>
    <t>Programa 783 Administracion Penitenciaria</t>
  </si>
  <si>
    <t>0.01.03</t>
  </si>
  <si>
    <t>Servicios Especiales</t>
  </si>
  <si>
    <t>0.02.02</t>
  </si>
  <si>
    <t>Recargo de Funciones</t>
  </si>
  <si>
    <t>0.99.01</t>
  </si>
  <si>
    <t>Gastos de Representacion Personal</t>
  </si>
  <si>
    <t>REMUNERACIONES DIVERSAS</t>
  </si>
  <si>
    <t>6.01.02.03</t>
  </si>
  <si>
    <t>Unidad  Ejecutora del Programa para la Prevencion de la Violencia y Promocion de la Inclusion Social</t>
  </si>
  <si>
    <t>7.01.02</t>
  </si>
  <si>
    <t>7.01.02.01</t>
  </si>
  <si>
    <t>TRANSFERENCIA DE CAPITAL A ÓRGANOS DESCONCENTRADOS</t>
  </si>
  <si>
    <t>Patronato de Construcciones, Instalaciones y Adquisicion de Bienes</t>
  </si>
  <si>
    <t>Programa 784  Registro Nacional</t>
  </si>
  <si>
    <t>6.01.02.04</t>
  </si>
  <si>
    <t>Junta Administrativa del Registro Nacional</t>
  </si>
  <si>
    <t>EXTRALIMITE</t>
  </si>
  <si>
    <t>TOTAL ANTE PROYECTO + EXTRALIMITE</t>
  </si>
  <si>
    <t>1.99.01</t>
  </si>
  <si>
    <t>Servicios de Regulación</t>
  </si>
  <si>
    <t>PRESUPUESTO</t>
  </si>
  <si>
    <t>DEVENGADO</t>
  </si>
  <si>
    <t>% EJECUCION</t>
  </si>
  <si>
    <t>Devengado</t>
  </si>
  <si>
    <t>Representar en</t>
  </si>
  <si>
    <t>1 CRC</t>
  </si>
  <si>
    <t>Summe</t>
  </si>
  <si>
    <t>7.01.02.02</t>
  </si>
  <si>
    <t>(Colones)</t>
  </si>
  <si>
    <t>PARTIDA</t>
  </si>
  <si>
    <t>PROGRAMA</t>
  </si>
  <si>
    <t>POR PARTIDA</t>
  </si>
  <si>
    <t>TOTAL</t>
  </si>
  <si>
    <t>E-00101</t>
  </si>
  <si>
    <t>E-00201</t>
  </si>
  <si>
    <t>E-00301</t>
  </si>
  <si>
    <t>E-00302</t>
  </si>
  <si>
    <t>E-00303</t>
  </si>
  <si>
    <t>DECIMOTERCER MES</t>
  </si>
  <si>
    <t>E-00304</t>
  </si>
  <si>
    <t>SALARIO ESCOLAR</t>
  </si>
  <si>
    <t>E-00399</t>
  </si>
  <si>
    <t>E0040120077900</t>
  </si>
  <si>
    <t>E0040520077900</t>
  </si>
  <si>
    <t>E0050120077900</t>
  </si>
  <si>
    <t>E0050220077900</t>
  </si>
  <si>
    <t>E0050320077900</t>
  </si>
  <si>
    <t>E-10101</t>
  </si>
  <si>
    <t>E-10103</t>
  </si>
  <si>
    <t>E-10199</t>
  </si>
  <si>
    <t>OTROS ALQUILERES</t>
  </si>
  <si>
    <t>E-10201</t>
  </si>
  <si>
    <t>E-10202</t>
  </si>
  <si>
    <t>E-10203</t>
  </si>
  <si>
    <t>SERVICIO DE CORREO</t>
  </si>
  <si>
    <t>E-10204</t>
  </si>
  <si>
    <t>E-10299</t>
  </si>
  <si>
    <t>E-10301</t>
  </si>
  <si>
    <t>E-10303</t>
  </si>
  <si>
    <t>E-10306</t>
  </si>
  <si>
    <t>E-10403</t>
  </si>
  <si>
    <t>E-10406</t>
  </si>
  <si>
    <t>SERVICIOS GENERALES</t>
  </si>
  <si>
    <t>E-10499</t>
  </si>
  <si>
    <t>E-10501</t>
  </si>
  <si>
    <t>E-10502</t>
  </si>
  <si>
    <t>E-10503</t>
  </si>
  <si>
    <t>E-10504</t>
  </si>
  <si>
    <t>E-10601</t>
  </si>
  <si>
    <t>SEGUROS</t>
  </si>
  <si>
    <t>E-10701</t>
  </si>
  <si>
    <t>E-10702</t>
  </si>
  <si>
    <t>E-10703</t>
  </si>
  <si>
    <t>E-10801</t>
  </si>
  <si>
    <t>E-10805</t>
  </si>
  <si>
    <t>E-10806</t>
  </si>
  <si>
    <t>E-10807</t>
  </si>
  <si>
    <t>E-10808</t>
  </si>
  <si>
    <t>E-10899</t>
  </si>
  <si>
    <t>E-10999</t>
  </si>
  <si>
    <t>OTROS IMPUESTOS</t>
  </si>
  <si>
    <t>E-19905</t>
  </si>
  <si>
    <t>DEDUCIBLES</t>
  </si>
  <si>
    <t>E-20101</t>
  </si>
  <si>
    <t>E-20102</t>
  </si>
  <si>
    <t>E-20104</t>
  </si>
  <si>
    <t>E-20199</t>
  </si>
  <si>
    <t>E-20203</t>
  </si>
  <si>
    <t>ALIMENTOS Y BEBIDAS</t>
  </si>
  <si>
    <t>E-20301</t>
  </si>
  <si>
    <t>E-20302</t>
  </si>
  <si>
    <t>E-20303</t>
  </si>
  <si>
    <t>E-20304</t>
  </si>
  <si>
    <t>E-20306</t>
  </si>
  <si>
    <t>E-20399</t>
  </si>
  <si>
    <t>E-20402</t>
  </si>
  <si>
    <t>E-29901</t>
  </si>
  <si>
    <t>E-29902</t>
  </si>
  <si>
    <t>E-29903</t>
  </si>
  <si>
    <t>E-29904</t>
  </si>
  <si>
    <t>TEXTILES Y VESTUARIO</t>
  </si>
  <si>
    <t>E-29905</t>
  </si>
  <si>
    <t>E-29906</t>
  </si>
  <si>
    <t>E-29907</t>
  </si>
  <si>
    <t>E-29999</t>
  </si>
  <si>
    <t>E-50101</t>
  </si>
  <si>
    <t>E-50102</t>
  </si>
  <si>
    <t>EQUIPO DE TRANSPORTE</t>
  </si>
  <si>
    <t>E-50103</t>
  </si>
  <si>
    <t>E-50104</t>
  </si>
  <si>
    <t>E-50105</t>
  </si>
  <si>
    <t>E-50106</t>
  </si>
  <si>
    <t>E-50107</t>
  </si>
  <si>
    <t>E-50199</t>
  </si>
  <si>
    <t>E-50201</t>
  </si>
  <si>
    <t>EDIFICIOS</t>
  </si>
  <si>
    <t>E6010221077900</t>
  </si>
  <si>
    <t>E6010221577900</t>
  </si>
  <si>
    <t>E6010320077900</t>
  </si>
  <si>
    <t>E6010320277900</t>
  </si>
  <si>
    <t>E-60301</t>
  </si>
  <si>
    <t>PRESTACIONES LEGALES</t>
  </si>
  <si>
    <t>E-60399</t>
  </si>
  <si>
    <t>OTRAS PRESTACIONES</t>
  </si>
  <si>
    <t>E-60601</t>
  </si>
  <si>
    <t>INDEMNIZACIONES</t>
  </si>
  <si>
    <t>E-60602</t>
  </si>
  <si>
    <t>E6070120577900</t>
  </si>
  <si>
    <t>E6070123077900</t>
  </si>
  <si>
    <t>E0040120078000</t>
  </si>
  <si>
    <t>E0040520078000</t>
  </si>
  <si>
    <t>E0050120078000</t>
  </si>
  <si>
    <t>E0050220078000</t>
  </si>
  <si>
    <t>E0050320078000</t>
  </si>
  <si>
    <t>E-20401</t>
  </si>
  <si>
    <t>E6010320078000</t>
  </si>
  <si>
    <t>E6010320278000</t>
  </si>
  <si>
    <t>E-00105</t>
  </si>
  <si>
    <t>SUPLENCIAS</t>
  </si>
  <si>
    <t>E0040120078100</t>
  </si>
  <si>
    <t>E0040520078100</t>
  </si>
  <si>
    <t>E0050120078100</t>
  </si>
  <si>
    <t>E0050220078100</t>
  </si>
  <si>
    <t>E0050320078100</t>
  </si>
  <si>
    <t>E-10102</t>
  </si>
  <si>
    <t>E-10104</t>
  </si>
  <si>
    <t>E-10302</t>
  </si>
  <si>
    <t>E-10304</t>
  </si>
  <si>
    <t>TRANSPORTE DE BIENES</t>
  </si>
  <si>
    <t>E-10307</t>
  </si>
  <si>
    <t>E-10402</t>
  </si>
  <si>
    <t>E-10404</t>
  </si>
  <si>
    <t>E-10405</t>
  </si>
  <si>
    <t>E-10804</t>
  </si>
  <si>
    <t>E-19902</t>
  </si>
  <si>
    <t>E-20305</t>
  </si>
  <si>
    <t>E-59903</t>
  </si>
  <si>
    <t>BIENES INTANGIBLES</t>
  </si>
  <si>
    <t>E6010320078100</t>
  </si>
  <si>
    <t>E6010320278100</t>
  </si>
  <si>
    <t>E-00103</t>
  </si>
  <si>
    <t>SERVICIOS ESPECIALES</t>
  </si>
  <si>
    <t>E-00202</t>
  </si>
  <si>
    <t>RECARGO DE FUNCIONES</t>
  </si>
  <si>
    <t>E-00203</t>
  </si>
  <si>
    <t>E0040120078300</t>
  </si>
  <si>
    <t>E0040520078300</t>
  </si>
  <si>
    <t>E0050120078300</t>
  </si>
  <si>
    <t>E0050220078300</t>
  </si>
  <si>
    <t>E0050320078300</t>
  </si>
  <si>
    <t>E-09901</t>
  </si>
  <si>
    <t>E-10401</t>
  </si>
  <si>
    <t>E-19901</t>
  </si>
  <si>
    <t>E-20103</t>
  </si>
  <si>
    <t>E-20204</t>
  </si>
  <si>
    <t>E-50207</t>
  </si>
  <si>
    <t>INSTALACIONES</t>
  </si>
  <si>
    <t>E6010221078300</t>
  </si>
  <si>
    <t>E6010320078300</t>
  </si>
  <si>
    <t>E6010320278300</t>
  </si>
  <si>
    <t>E-60299</t>
  </si>
  <si>
    <t>E7010220078300</t>
  </si>
  <si>
    <t>E7010221078300</t>
  </si>
  <si>
    <t>E0040120078400</t>
  </si>
  <si>
    <t>E0040520078400</t>
  </si>
  <si>
    <t>E0050120078400</t>
  </si>
  <si>
    <t>E0050220078400</t>
  </si>
  <si>
    <t>E0050320078400</t>
  </si>
  <si>
    <t>E0050520078400</t>
  </si>
  <si>
    <t>E6010221078400</t>
  </si>
  <si>
    <t>E6010320078400</t>
  </si>
  <si>
    <t>E6010320278400</t>
  </si>
  <si>
    <t>Partida</t>
  </si>
  <si>
    <t>0  REMUNERACIONES</t>
  </si>
  <si>
    <t>1  SERVICIOS</t>
  </si>
  <si>
    <t>2  MATERIALES Y SUMINIS</t>
  </si>
  <si>
    <t>5  BIENES DURADEROS</t>
  </si>
  <si>
    <t>6  TRANSF. CORRIENTES</t>
  </si>
  <si>
    <t>7 TRANSF. DE CAPITAL</t>
  </si>
  <si>
    <t>Programa</t>
  </si>
  <si>
    <t>779: Actividad Central</t>
  </si>
  <si>
    <t>780: Promoción de la Paz</t>
  </si>
  <si>
    <t>781: PGR</t>
  </si>
  <si>
    <t>783: Administración Penitenciaria</t>
  </si>
  <si>
    <t>784: Registro Nacional</t>
  </si>
  <si>
    <t>Comportamiento del Presupuesto por Programa</t>
  </si>
  <si>
    <t>COMPORTAMIENTO DEL PRESUPUESTO POR PARTIDA</t>
  </si>
  <si>
    <t>1.06.02</t>
  </si>
  <si>
    <t>Reaseguros</t>
  </si>
  <si>
    <t>RECURSOS DESTINOS Y OBLIGACIONES</t>
  </si>
  <si>
    <t>ANTE PROYECTO (Gastos dentro del Limite)</t>
  </si>
  <si>
    <t>TOTAL DEL ANTEPROYECTO</t>
  </si>
  <si>
    <t>2017</t>
  </si>
  <si>
    <t>COMPARATIVO PRESUPUESTO POR PROGRAMA</t>
  </si>
  <si>
    <t>Sub-Programa 785  Unidad Productiva BID</t>
  </si>
  <si>
    <t xml:space="preserve">G O B I E R N O   C E N T R A L   D E   C O S T A   R I C A            </t>
  </si>
  <si>
    <t xml:space="preserve">MINISTERIO DE HACIENDA - CONTABILIDAD NACIONAL              </t>
  </si>
  <si>
    <t>INFORME DE PRESUPUESTO DE EGRESOS</t>
  </si>
  <si>
    <t xml:space="preserve">AL 30 DE JUNIO 2016        </t>
  </si>
  <si>
    <t>214  - Ministerio de Justicia y Gracia</t>
  </si>
  <si>
    <t>Ejercício: 2016</t>
  </si>
  <si>
    <t>Pos Pre</t>
  </si>
  <si>
    <t>Presupuesto Actual</t>
  </si>
  <si>
    <t>Rec. M/cía</t>
  </si>
  <si>
    <t>% Rec. M/cía</t>
  </si>
  <si>
    <t>% Deve.</t>
  </si>
  <si>
    <t>E-0</t>
  </si>
  <si>
    <t>E-001</t>
  </si>
  <si>
    <t>REMUNERACIONES BASIC</t>
  </si>
  <si>
    <t>SUELDOS P/ C. FIJOS</t>
  </si>
  <si>
    <t>E-002</t>
  </si>
  <si>
    <t>REMUNERACIONES EVENT</t>
  </si>
  <si>
    <t>TIEMPO EXTRAORD.</t>
  </si>
  <si>
    <t>DISPONIBILIDAD LAB.</t>
  </si>
  <si>
    <t>E-003</t>
  </si>
  <si>
    <t>INCENTIVOS SALARIAL</t>
  </si>
  <si>
    <t>RETRIB AÑOS SERVIDOS</t>
  </si>
  <si>
    <t>REST. EJERC LIB PROF</t>
  </si>
  <si>
    <t>OTROS INCENT SALAR.</t>
  </si>
  <si>
    <t>E-004</t>
  </si>
  <si>
    <t>CONT PATR DESA S.SOC</t>
  </si>
  <si>
    <t>E-00401</t>
  </si>
  <si>
    <t>CONT P.SEG.S C.C.S.S</t>
  </si>
  <si>
    <t>CCSS CONT.PAT S.SALU</t>
  </si>
  <si>
    <t>E-00405</t>
  </si>
  <si>
    <t>CONTRIB PAT B.P.D.C.</t>
  </si>
  <si>
    <t>BPDC</t>
  </si>
  <si>
    <t>E-005</t>
  </si>
  <si>
    <t>CONT PATR F.PENS OTR</t>
  </si>
  <si>
    <t>E-00501</t>
  </si>
  <si>
    <t>CONT P.SPENS.C.C.S.S</t>
  </si>
  <si>
    <t>CCSS CONT.PAT S.PENS</t>
  </si>
  <si>
    <t>E-00502</t>
  </si>
  <si>
    <t>APORT P.RÉG.OBLI.P.C</t>
  </si>
  <si>
    <t>CCSS APO.PAT.REG.PEN</t>
  </si>
  <si>
    <t>E-00503</t>
  </si>
  <si>
    <t>APORT P.FOND.CAP.LAB</t>
  </si>
  <si>
    <t>CCSS APO.PAT.FON.CAP</t>
  </si>
  <si>
    <t>E-00505</t>
  </si>
  <si>
    <t>CONT.PAT.A.F.A.EPRIV</t>
  </si>
  <si>
    <t>ASOC.SOLID.EMP.REGIS</t>
  </si>
  <si>
    <t>E-099</t>
  </si>
  <si>
    <t>REMUNERACIONES DIVER</t>
  </si>
  <si>
    <t>GASTOS REPRES.PERS.</t>
  </si>
  <si>
    <t>E-1</t>
  </si>
  <si>
    <t>SERVICIOS</t>
  </si>
  <si>
    <t>E-101</t>
  </si>
  <si>
    <t>ALQUILERES</t>
  </si>
  <si>
    <t>ALQ EDIF, LOC.Y TERR</t>
  </si>
  <si>
    <t>ALQ DE MAQ, EQ Y MOB</t>
  </si>
  <si>
    <t>ALQ. EQ. DE COMPUTO</t>
  </si>
  <si>
    <t>ALQ Y DERECH P.TELEC</t>
  </si>
  <si>
    <t>E-102</t>
  </si>
  <si>
    <t>SERVICIOS BÁSICOS</t>
  </si>
  <si>
    <t>SERV.AGUA Y ALCANT.</t>
  </si>
  <si>
    <t>SERV ENERGÍA ELÉCT</t>
  </si>
  <si>
    <t>SERV.TELECOMUNIC.</t>
  </si>
  <si>
    <t>OTROS SERV.BÁSICOS</t>
  </si>
  <si>
    <t>E-103</t>
  </si>
  <si>
    <t>SERV COMERC Y FINANC</t>
  </si>
  <si>
    <t>INFORMACIÓN</t>
  </si>
  <si>
    <t>PUBLICIDAD Y PROPAG.</t>
  </si>
  <si>
    <t>IMP., ENCUAD Y OTROS</t>
  </si>
  <si>
    <t>COM G.P.S.FIN Y COM.</t>
  </si>
  <si>
    <t>SERV TRANSF.ELEC.INF</t>
  </si>
  <si>
    <t>E-104</t>
  </si>
  <si>
    <t>SERV DE GEST Y APOYO</t>
  </si>
  <si>
    <t>SERV.MEDICOS YDE LAB</t>
  </si>
  <si>
    <t>SERVICIOS JURÍDICOS</t>
  </si>
  <si>
    <t>SERV. DE INGENIERÍA</t>
  </si>
  <si>
    <t>SERV.CIEN.ECON.Y SOC</t>
  </si>
  <si>
    <t>SERV.DES.SIST.INFORM</t>
  </si>
  <si>
    <t>OTROS SERV.GEST.APOY</t>
  </si>
  <si>
    <t>E-105</t>
  </si>
  <si>
    <t>GAST. VIAJE Y TRANSP</t>
  </si>
  <si>
    <t>TRANSP.DENT.DEL PAÍS</t>
  </si>
  <si>
    <t>VIÁTICOS DENTRO PAÍS</t>
  </si>
  <si>
    <t>TRANSPORTE EN EL EXT</t>
  </si>
  <si>
    <t>VIÁTICOS EN EXTERIOR</t>
  </si>
  <si>
    <t>E-106</t>
  </si>
  <si>
    <t>SEGUROS REASEG Y OTR</t>
  </si>
  <si>
    <t>E-107</t>
  </si>
  <si>
    <t>CAPACIT. Y PROTOCOLO</t>
  </si>
  <si>
    <t>ACTIV. CAPACITACIÓN</t>
  </si>
  <si>
    <t>ACTIV.PROTOCOL Y SOC</t>
  </si>
  <si>
    <t>GASTOS REPRES.INSTIT</t>
  </si>
  <si>
    <t>E-108</t>
  </si>
  <si>
    <t>MANTEN. Y REPARACIÓN</t>
  </si>
  <si>
    <t>MANT.EDIF.,LOC.YTERR</t>
  </si>
  <si>
    <t>MANT.Y REP.M.EQ.PROD</t>
  </si>
  <si>
    <t>MANT.Y REP.EQ.TRANSP</t>
  </si>
  <si>
    <t>MANT.Y REP.EQ.COMUNI</t>
  </si>
  <si>
    <t>MANT.Y REP.EQ.MOB.OF</t>
  </si>
  <si>
    <t>MANT.YREP.EQ.C.S.INF</t>
  </si>
  <si>
    <t>MANT.Y REP.OTROS EQ.</t>
  </si>
  <si>
    <t>E-109</t>
  </si>
  <si>
    <t>IMPUESTOS</t>
  </si>
  <si>
    <t>TROS IMPUESTOS</t>
  </si>
  <si>
    <t>E-199</t>
  </si>
  <si>
    <t>SERVICIOS DIVERSOS</t>
  </si>
  <si>
    <t>SERV. DE REGULACIÓN</t>
  </si>
  <si>
    <t>INT. MORAT. Y MULTAS</t>
  </si>
  <si>
    <t>E-2</t>
  </si>
  <si>
    <t>MATERIALES Y SUMINIS</t>
  </si>
  <si>
    <t>E-201</t>
  </si>
  <si>
    <t>PRODUC QUÍM Y CONEX</t>
  </si>
  <si>
    <t>COMB Y LUBRICANTES</t>
  </si>
  <si>
    <t>PROD FARMAC Y MEDIC.</t>
  </si>
  <si>
    <t>PRODUCTOS VETERIN.</t>
  </si>
  <si>
    <t>TINTAS, PINT.Y DILUY</t>
  </si>
  <si>
    <t>OTR.PROD.QUÍM YCONEX</t>
  </si>
  <si>
    <t>E-202</t>
  </si>
  <si>
    <t>ALIMEN Y PRODUC AGRO</t>
  </si>
  <si>
    <t>ALIM. PARA ANIMALES</t>
  </si>
  <si>
    <t>E-203</t>
  </si>
  <si>
    <t>MATER P.CONST Y MANT</t>
  </si>
  <si>
    <t>MATERIALES YPROD MET</t>
  </si>
  <si>
    <t>MAT Y PROD.MIN.Y ASF</t>
  </si>
  <si>
    <t>MADERA Y SUS DERIV</t>
  </si>
  <si>
    <t>MAT.YPROD.ELÉC,TEL.C</t>
  </si>
  <si>
    <t>MATER. Y PROD VIDRIO</t>
  </si>
  <si>
    <t>MAT. Y PROD PLÁSTICO</t>
  </si>
  <si>
    <t>OTR.MAT.YP.USO CONST</t>
  </si>
  <si>
    <t>E-204</t>
  </si>
  <si>
    <t>HERRAM REPUE Y ACCES</t>
  </si>
  <si>
    <t>HERRAM.E INSTRUMENTO</t>
  </si>
  <si>
    <t>REP.Y ACCESORIOS</t>
  </si>
  <si>
    <t>E-299</t>
  </si>
  <si>
    <t>ÚTILES MAT Y SUM DIV</t>
  </si>
  <si>
    <t>ÚT.Y MAT.OF.Y COMP.</t>
  </si>
  <si>
    <t>UT.Y MAT.MÉD,H.Y INV</t>
  </si>
  <si>
    <t>PROD.PAPEL,CART.EIMP</t>
  </si>
  <si>
    <t>ÚTILES Y MATER.LIMP</t>
  </si>
  <si>
    <t>ÚTILES YMAT.RESG.SEG</t>
  </si>
  <si>
    <t>ÚTILES YMAT.COC.YCOM</t>
  </si>
  <si>
    <t>OTR.UT,MAT Y SUM.DIV</t>
  </si>
  <si>
    <t>E-5</t>
  </si>
  <si>
    <t>E-501</t>
  </si>
  <si>
    <t>MAQ, EQUIPO Y MOB</t>
  </si>
  <si>
    <t>MAQ.Y EQ. PRODUCCIÓN</t>
  </si>
  <si>
    <t>EQ. DE COMUNICACIÓN</t>
  </si>
  <si>
    <t>EQUIPO Y MOB. OFIC.</t>
  </si>
  <si>
    <t>EQ.Y PROGR. CÓMPUTO</t>
  </si>
  <si>
    <t>EQ.SANIT, LAB. E INV</t>
  </si>
  <si>
    <t>EQ.YMOB.EDUC,DEP.Y R</t>
  </si>
  <si>
    <t>MAQ,EQ Y MOV.DIVERSO</t>
  </si>
  <si>
    <t>E-502</t>
  </si>
  <si>
    <t>CONST, ADIC YMEJORAS</t>
  </si>
  <si>
    <t>E-599</t>
  </si>
  <si>
    <t>BIENES DURADEROS DIV</t>
  </si>
  <si>
    <t>E-6</t>
  </si>
  <si>
    <t>TRANSF. CORRIENTES</t>
  </si>
  <si>
    <t>E-601</t>
  </si>
  <si>
    <t>TRANSF CTES S. PUB</t>
  </si>
  <si>
    <t>E-60102</t>
  </si>
  <si>
    <t>TRANSF.CTE ORG.DESC</t>
  </si>
  <si>
    <t>COM.NAL.PRE.RIES.A.E</t>
  </si>
  <si>
    <t>UNIDAD EJECUTORA PRO</t>
  </si>
  <si>
    <t>JTA ADM.REGISTRO N.A</t>
  </si>
  <si>
    <t>AGENCIA PROTECCION D</t>
  </si>
  <si>
    <t>E-60103</t>
  </si>
  <si>
    <t>TRANSF.CTE I.D.NOE</t>
  </si>
  <si>
    <t>CCSS CONT.EST S.PENS</t>
  </si>
  <si>
    <t>CCSS CONT.EST S.SALU</t>
  </si>
  <si>
    <t>E-602</t>
  </si>
  <si>
    <t>TRANSF CTES A PERS</t>
  </si>
  <si>
    <t>OTRAS TRANSF. A PERS</t>
  </si>
  <si>
    <t>E-603</t>
  </si>
  <si>
    <t>PRESTACIONES</t>
  </si>
  <si>
    <t>E-606</t>
  </si>
  <si>
    <t>OTR.TRANSF.CTE SPRIV</t>
  </si>
  <si>
    <t>REINTEGROS O DEVOL.</t>
  </si>
  <si>
    <t>E-607</t>
  </si>
  <si>
    <t>TRANSF CTES AL S.EXT</t>
  </si>
  <si>
    <t>E-60701</t>
  </si>
  <si>
    <t>TRANSF.C.TE ORG.INT.</t>
  </si>
  <si>
    <t>INST.LATINOAME.PREVE</t>
  </si>
  <si>
    <t>ORG.MUNDIAL PROPIEDA</t>
  </si>
  <si>
    <t>E-7</t>
  </si>
  <si>
    <t>TRANSF. DE CAPITAL</t>
  </si>
  <si>
    <t>E-701</t>
  </si>
  <si>
    <t>TRANSF DE CTAL S PUB</t>
  </si>
  <si>
    <t>E-70102</t>
  </si>
  <si>
    <t>TRANSF.CTAL ORG.DESC</t>
  </si>
  <si>
    <t>PATRONATO CONSTRUC.</t>
  </si>
  <si>
    <t>TOTALES</t>
  </si>
  <si>
    <t>INFORME DE PRESUPUESTO DE EGRESOS   POR PARTIDA</t>
  </si>
  <si>
    <t xml:space="preserve">Presupuesto Actual </t>
  </si>
  <si>
    <t> % de Ejecución Gasto Real</t>
  </si>
  <si>
    <t>Debengo</t>
  </si>
  <si>
    <t>EQUIPO SANITARIO, DE LABORATORIO E INVESTIGACION</t>
  </si>
  <si>
    <t>Descripción</t>
  </si>
  <si>
    <t>SUELDOS P C. FIJOS</t>
  </si>
  <si>
    <t>INFORME DE PRESUPUESTO DE EGRESOS POR PROGRAMA</t>
  </si>
  <si>
    <t>Porcentaje de Ejecucion por Programa</t>
  </si>
  <si>
    <t>EJECUTADO</t>
  </si>
  <si>
    <t>%</t>
  </si>
  <si>
    <t>2011-2015</t>
  </si>
  <si>
    <t>PRESUPUESTO ANTEPROYECTO ORDINARIO POR PROGRAMA</t>
  </si>
  <si>
    <t>PRESUPUESTO ANTEPROYECTO ORDINARIO GENERAL</t>
  </si>
  <si>
    <t>DISTRIBUCION DEL PRESUPUESTO ANTEPROYECTO ORDINARIO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</si>
</sst>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₡&quot;* #,##0.00_);_(&quot;₡&quot;* \(#,##0.00\);_(&quot;₡&quot;* &quot;-&quot;??_);_(@_)"/>
    <numFmt numFmtId="43" formatCode="_(* #,##0.00_);_(* \(#,##0.00\);_(* &quot;-&quot;??_);_(@_)"/>
    <numFmt numFmtId="164" formatCode="_ &quot;₡&quot;* #,##0.00_ ;_ &quot;₡&quot;* \-#,##0.00_ ;_ &quot;₡&quot;* &quot;-&quot;??_ ;_ @_ "/>
    <numFmt numFmtId="165" formatCode="_ * #,##0.00_ ;_ * \-#,##0.00_ ;_ * &quot;-&quot;??_ ;_ @_ "/>
    <numFmt numFmtId="166" formatCode="0.0%"/>
    <numFmt numFmtId="167" formatCode="_([$€]* #,##0.00_);_([$€]* \(#,##0.00\);_([$€]* &quot;-&quot;??_);_(@_)"/>
    <numFmt numFmtId="168" formatCode="#,##0.0"/>
    <numFmt numFmtId="169" formatCode="_([$€-2]* #,##0.00_);_([$€-2]* \(#,##0.00\);_([$€-2]* &quot;-&quot;??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b/>
      <sz val="10"/>
      <color rgb="FFFF000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theme="0"/>
      <name val="Tahoma"/>
      <family val="2"/>
    </font>
    <font>
      <i/>
      <sz val="10"/>
      <name val="Tahoma"/>
      <family val="2"/>
    </font>
    <font>
      <b/>
      <i/>
      <u/>
      <sz val="18"/>
      <color theme="4" tint="-0.249977111117893"/>
      <name val="Tahoma"/>
      <family val="2"/>
    </font>
    <font>
      <b/>
      <i/>
      <sz val="18"/>
      <color theme="4" tint="-0.249977111117893"/>
      <name val="Tahoma"/>
      <family val="2"/>
    </font>
    <font>
      <b/>
      <i/>
      <sz val="10"/>
      <color theme="0"/>
      <name val="Tahoma"/>
      <family val="2"/>
    </font>
    <font>
      <b/>
      <i/>
      <sz val="11"/>
      <color theme="0"/>
      <name val="Tahoma"/>
      <family val="2"/>
    </font>
    <font>
      <b/>
      <i/>
      <sz val="9"/>
      <color theme="0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sz val="11"/>
      <color rgb="FF000000"/>
      <name val="Palatino Linotype"/>
      <family val="1"/>
    </font>
    <font>
      <sz val="10"/>
      <color theme="1"/>
      <name val="Times New Roman"/>
      <family val="1"/>
    </font>
    <font>
      <sz val="12"/>
      <color theme="1"/>
      <name val="Century Gothic"/>
      <family val="2"/>
    </font>
    <font>
      <b/>
      <i/>
      <sz val="12"/>
      <color theme="0"/>
      <name val="Tahoma"/>
      <family val="2"/>
    </font>
    <font>
      <b/>
      <sz val="10"/>
      <color rgb="FFFFFF00"/>
      <name val="Tahoma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8" fillId="0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</cellStyleXfs>
  <cellXfs count="179">
    <xf numFmtId="0" fontId="0" fillId="0" borderId="0" xfId="0"/>
    <xf numFmtId="165" fontId="0" fillId="0" borderId="0" xfId="5" applyFont="1"/>
    <xf numFmtId="165" fontId="0" fillId="0" borderId="0" xfId="0" applyNumberFormat="1"/>
    <xf numFmtId="43" fontId="0" fillId="0" borderId="0" xfId="0" applyNumberFormat="1"/>
    <xf numFmtId="0" fontId="9" fillId="0" borderId="0" xfId="0" applyFont="1"/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165" fontId="10" fillId="0" borderId="2" xfId="5" applyFont="1" applyFill="1" applyBorder="1" applyAlignment="1"/>
    <xf numFmtId="165" fontId="10" fillId="0" borderId="3" xfId="5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justify" wrapText="1"/>
    </xf>
    <xf numFmtId="49" fontId="9" fillId="0" borderId="1" xfId="0" applyNumberFormat="1" applyFont="1" applyFill="1" applyBorder="1" applyAlignment="1">
      <alignment horizontal="justify" wrapText="1"/>
    </xf>
    <xf numFmtId="49" fontId="12" fillId="0" borderId="1" xfId="0" applyNumberFormat="1" applyFont="1" applyFill="1" applyBorder="1" applyAlignment="1">
      <alignment horizontal="justify" wrapText="1"/>
    </xf>
    <xf numFmtId="0" fontId="9" fillId="0" borderId="0" xfId="0" applyFont="1" applyFill="1"/>
    <xf numFmtId="4" fontId="10" fillId="0" borderId="1" xfId="0" applyNumberFormat="1" applyFont="1" applyFill="1" applyBorder="1" applyAlignment="1" applyProtection="1">
      <alignment horizontal="center"/>
      <protection hidden="1"/>
    </xf>
    <xf numFmtId="40" fontId="10" fillId="0" borderId="1" xfId="0" applyNumberFormat="1" applyFont="1" applyFill="1" applyBorder="1" applyProtection="1">
      <protection hidden="1"/>
    </xf>
    <xf numFmtId="165" fontId="13" fillId="0" borderId="1" xfId="5" applyFont="1" applyFill="1" applyBorder="1" applyAlignment="1" applyProtection="1">
      <alignment horizontal="center"/>
      <protection hidden="1"/>
    </xf>
    <xf numFmtId="165" fontId="9" fillId="0" borderId="0" xfId="5" applyFont="1" applyFill="1"/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40" fontId="9" fillId="0" borderId="1" xfId="0" applyNumberFormat="1" applyFont="1" applyFill="1" applyBorder="1" applyProtection="1">
      <protection hidden="1"/>
    </xf>
    <xf numFmtId="40" fontId="9" fillId="0" borderId="0" xfId="0" applyNumberFormat="1" applyFont="1" applyFill="1" applyBorder="1" applyProtection="1">
      <protection hidden="1"/>
    </xf>
    <xf numFmtId="0" fontId="10" fillId="0" borderId="1" xfId="0" applyFont="1" applyFill="1" applyBorder="1" applyAlignment="1">
      <alignment horizontal="left" vertical="justify"/>
    </xf>
    <xf numFmtId="0" fontId="10" fillId="0" borderId="1" xfId="0" applyFont="1" applyFill="1" applyBorder="1" applyAlignment="1" applyProtection="1">
      <alignment horizontal="left"/>
      <protection hidden="1"/>
    </xf>
    <xf numFmtId="0" fontId="10" fillId="0" borderId="1" xfId="0" applyFont="1" applyFill="1" applyBorder="1" applyAlignment="1" applyProtection="1">
      <alignment horizontal="left" vertical="top"/>
      <protection hidden="1"/>
    </xf>
    <xf numFmtId="0" fontId="10" fillId="0" borderId="1" xfId="0" applyFont="1" applyFill="1" applyBorder="1" applyAlignment="1" applyProtection="1">
      <alignment vertical="top" wrapText="1"/>
      <protection hidden="1"/>
    </xf>
    <xf numFmtId="0" fontId="10" fillId="0" borderId="1" xfId="0" applyFont="1" applyFill="1" applyBorder="1" applyAlignment="1" applyProtection="1">
      <alignment horizontal="left" vertical="justify"/>
      <protection hidden="1"/>
    </xf>
    <xf numFmtId="0" fontId="10" fillId="0" borderId="1" xfId="0" applyFont="1" applyFill="1" applyBorder="1" applyAlignment="1" applyProtection="1">
      <alignment wrapText="1"/>
      <protection hidden="1"/>
    </xf>
    <xf numFmtId="0" fontId="10" fillId="0" borderId="1" xfId="0" applyFont="1" applyFill="1" applyBorder="1" applyProtection="1">
      <protection hidden="1"/>
    </xf>
    <xf numFmtId="0" fontId="10" fillId="0" borderId="1" xfId="0" applyFont="1" applyFill="1" applyBorder="1" applyAlignment="1" applyProtection="1">
      <alignment horizontal="left" vertical="justify" wrapText="1"/>
      <protection hidden="1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Protection="1">
      <protection hidden="1"/>
    </xf>
    <xf numFmtId="0" fontId="9" fillId="0" borderId="1" xfId="0" applyFont="1" applyFill="1" applyBorder="1" applyAlignment="1" applyProtection="1">
      <alignment wrapText="1"/>
      <protection hidden="1"/>
    </xf>
    <xf numFmtId="0" fontId="10" fillId="0" borderId="0" xfId="0" applyFont="1" applyFill="1" applyBorder="1"/>
    <xf numFmtId="0" fontId="10" fillId="0" borderId="1" xfId="0" applyFont="1" applyFill="1" applyBorder="1" applyAlignment="1">
      <alignment horizontal="left" wrapText="1"/>
    </xf>
    <xf numFmtId="0" fontId="9" fillId="0" borderId="0" xfId="0" applyFont="1" applyFill="1" applyBorder="1"/>
    <xf numFmtId="0" fontId="10" fillId="0" borderId="1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Protection="1">
      <protection hidden="1"/>
    </xf>
    <xf numFmtId="165" fontId="9" fillId="0" borderId="0" xfId="5" applyFont="1"/>
    <xf numFmtId="4" fontId="9" fillId="0" borderId="0" xfId="0" applyNumberFormat="1" applyFont="1"/>
    <xf numFmtId="0" fontId="15" fillId="0" borderId="7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168" fontId="15" fillId="0" borderId="1" xfId="0" applyNumberFormat="1" applyFont="1" applyBorder="1"/>
    <xf numFmtId="0" fontId="14" fillId="0" borderId="0" xfId="0" applyFont="1" applyBorder="1" applyAlignment="1">
      <alignment horizontal="left"/>
    </xf>
    <xf numFmtId="4" fontId="14" fillId="0" borderId="0" xfId="0" applyNumberFormat="1" applyFont="1" applyBorder="1"/>
    <xf numFmtId="10" fontId="16" fillId="0" borderId="0" xfId="0" applyNumberFormat="1" applyFont="1" applyBorder="1"/>
    <xf numFmtId="165" fontId="14" fillId="0" borderId="1" xfId="5" applyFont="1" applyBorder="1"/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/>
    <xf numFmtId="0" fontId="0" fillId="0" borderId="1" xfId="0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justify" wrapText="1"/>
    </xf>
    <xf numFmtId="168" fontId="16" fillId="3" borderId="18" xfId="0" applyNumberFormat="1" applyFont="1" applyFill="1" applyBorder="1"/>
    <xf numFmtId="166" fontId="10" fillId="0" borderId="1" xfId="24" applyNumberFormat="1" applyFont="1" applyFill="1" applyBorder="1" applyAlignment="1" applyProtection="1">
      <alignment horizontal="center"/>
      <protection hidden="1"/>
    </xf>
    <xf numFmtId="166" fontId="9" fillId="0" borderId="1" xfId="24" applyNumberFormat="1" applyFont="1" applyFill="1" applyBorder="1" applyAlignment="1" applyProtection="1">
      <alignment horizontal="center"/>
      <protection hidden="1"/>
    </xf>
    <xf numFmtId="9" fontId="10" fillId="0" borderId="1" xfId="24" applyFont="1" applyFill="1" applyBorder="1" applyAlignment="1" applyProtection="1">
      <alignment horizontal="center"/>
      <protection hidden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165" fontId="21" fillId="4" borderId="1" xfId="5" applyFont="1" applyFill="1" applyBorder="1" applyProtection="1">
      <protection hidden="1"/>
    </xf>
    <xf numFmtId="165" fontId="22" fillId="4" borderId="1" xfId="5" applyFont="1" applyFill="1" applyBorder="1" applyProtection="1">
      <protection hidden="1"/>
    </xf>
    <xf numFmtId="165" fontId="10" fillId="0" borderId="1" xfId="5" applyFont="1" applyFill="1" applyBorder="1" applyAlignment="1">
      <alignment horizontal="center"/>
    </xf>
    <xf numFmtId="165" fontId="21" fillId="4" borderId="3" xfId="5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vertical="center" wrapText="1"/>
    </xf>
    <xf numFmtId="9" fontId="10" fillId="0" borderId="1" xfId="24" applyFont="1" applyFill="1" applyBorder="1" applyAlignment="1">
      <alignment horizontal="center"/>
    </xf>
    <xf numFmtId="9" fontId="13" fillId="0" borderId="1" xfId="24" applyFont="1" applyFill="1" applyBorder="1" applyAlignment="1" applyProtection="1">
      <alignment horizontal="center"/>
      <protection hidden="1"/>
    </xf>
    <xf numFmtId="9" fontId="21" fillId="4" borderId="3" xfId="24" applyFont="1" applyFill="1" applyBorder="1" applyAlignment="1">
      <alignment horizontal="center" wrapText="1"/>
    </xf>
    <xf numFmtId="9" fontId="0" fillId="0" borderId="0" xfId="24" applyFont="1" applyAlignment="1">
      <alignment horizontal="center"/>
    </xf>
    <xf numFmtId="165" fontId="14" fillId="0" borderId="0" xfId="5" applyFont="1" applyBorder="1"/>
    <xf numFmtId="0" fontId="16" fillId="3" borderId="1" xfId="0" applyFont="1" applyFill="1" applyBorder="1" applyAlignment="1">
      <alignment horizontal="center" vertical="center" wrapText="1"/>
    </xf>
    <xf numFmtId="40" fontId="15" fillId="0" borderId="1" xfId="0" applyNumberFormat="1" applyFont="1" applyBorder="1" applyAlignment="1">
      <alignment wrapText="1"/>
    </xf>
    <xf numFmtId="40" fontId="16" fillId="3" borderId="18" xfId="0" applyNumberFormat="1" applyFont="1" applyFill="1" applyBorder="1" applyAlignment="1">
      <alignment horizontal="left"/>
    </xf>
    <xf numFmtId="9" fontId="9" fillId="0" borderId="0" xfId="24" applyFont="1" applyAlignment="1">
      <alignment horizontal="center"/>
    </xf>
    <xf numFmtId="9" fontId="21" fillId="4" borderId="1" xfId="24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>
      <alignment wrapText="1"/>
    </xf>
    <xf numFmtId="0" fontId="0" fillId="0" borderId="0" xfId="0" applyBorder="1"/>
    <xf numFmtId="166" fontId="9" fillId="0" borderId="0" xfId="24" applyNumberFormat="1" applyFont="1" applyFill="1" applyBorder="1" applyAlignment="1" applyProtection="1">
      <alignment horizontal="center"/>
      <protection hidden="1"/>
    </xf>
    <xf numFmtId="166" fontId="21" fillId="4" borderId="1" xfId="24" applyNumberFormat="1" applyFont="1" applyFill="1" applyBorder="1" applyAlignment="1" applyProtection="1">
      <alignment horizontal="center"/>
      <protection hidden="1"/>
    </xf>
    <xf numFmtId="166" fontId="9" fillId="0" borderId="0" xfId="24" applyNumberFormat="1" applyFont="1" applyAlignment="1">
      <alignment horizontal="center"/>
    </xf>
    <xf numFmtId="166" fontId="0" fillId="0" borderId="0" xfId="0" applyNumberFormat="1"/>
    <xf numFmtId="0" fontId="24" fillId="0" borderId="7" xfId="0" applyFont="1" applyBorder="1" applyAlignment="1">
      <alignment vertical="center"/>
    </xf>
    <xf numFmtId="0" fontId="25" fillId="6" borderId="0" xfId="0" applyFont="1" applyFill="1" applyAlignment="1">
      <alignment vertical="center"/>
    </xf>
    <xf numFmtId="0" fontId="26" fillId="0" borderId="0" xfId="0" applyFont="1"/>
    <xf numFmtId="0" fontId="27" fillId="0" borderId="0" xfId="0" applyFont="1" applyAlignment="1">
      <alignment vertical="center"/>
    </xf>
    <xf numFmtId="165" fontId="0" fillId="0" borderId="1" xfId="5" applyFont="1" applyBorder="1" applyAlignment="1">
      <alignment horizontal="center" vertical="center"/>
    </xf>
    <xf numFmtId="165" fontId="20" fillId="4" borderId="4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wrapText="1"/>
    </xf>
    <xf numFmtId="0" fontId="20" fillId="4" borderId="4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6" fillId="3" borderId="20" xfId="0" applyFont="1" applyFill="1" applyBorder="1" applyAlignment="1">
      <alignment horizontal="left" wrapText="1"/>
    </xf>
    <xf numFmtId="165" fontId="14" fillId="0" borderId="0" xfId="5" applyFont="1" applyBorder="1" applyAlignment="1">
      <alignment horizontal="left"/>
    </xf>
    <xf numFmtId="0" fontId="20" fillId="4" borderId="4" xfId="0" applyFont="1" applyFill="1" applyBorder="1" applyAlignment="1">
      <alignment horizontal="center" vertical="center" wrapText="1"/>
    </xf>
    <xf numFmtId="4" fontId="30" fillId="0" borderId="1" xfId="0" applyNumberFormat="1" applyFont="1" applyBorder="1"/>
    <xf numFmtId="40" fontId="0" fillId="0" borderId="0" xfId="0" applyNumberFormat="1"/>
    <xf numFmtId="40" fontId="9" fillId="5" borderId="1" xfId="0" applyNumberFormat="1" applyFont="1" applyFill="1" applyBorder="1" applyProtection="1">
      <protection hidden="1"/>
    </xf>
    <xf numFmtId="0" fontId="21" fillId="4" borderId="2" xfId="0" applyFont="1" applyFill="1" applyBorder="1" applyAlignment="1">
      <alignment horizontal="left" wrapText="1"/>
    </xf>
    <xf numFmtId="0" fontId="21" fillId="4" borderId="3" xfId="0" applyFont="1" applyFill="1" applyBorder="1" applyAlignment="1">
      <alignment horizontal="left" wrapText="1"/>
    </xf>
    <xf numFmtId="0" fontId="18" fillId="2" borderId="15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 vertical="center"/>
    </xf>
    <xf numFmtId="49" fontId="19" fillId="2" borderId="8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wrapText="1"/>
    </xf>
    <xf numFmtId="0" fontId="21" fillId="4" borderId="3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9" fontId="20" fillId="4" borderId="21" xfId="24" applyFont="1" applyFill="1" applyBorder="1" applyAlignment="1">
      <alignment horizontal="center" vertical="center" wrapText="1"/>
    </xf>
    <xf numFmtId="9" fontId="20" fillId="4" borderId="4" xfId="24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5" fontId="37" fillId="4" borderId="1" xfId="5" applyFont="1" applyFill="1" applyBorder="1" applyAlignment="1">
      <alignment horizontal="center" vertical="center" wrapText="1"/>
    </xf>
    <xf numFmtId="0" fontId="30" fillId="0" borderId="1" xfId="0" applyFont="1" applyBorder="1"/>
    <xf numFmtId="0" fontId="38" fillId="0" borderId="1" xfId="0" applyFont="1" applyBorder="1"/>
    <xf numFmtId="4" fontId="38" fillId="0" borderId="1" xfId="0" applyNumberFormat="1" applyFont="1" applyBorder="1"/>
    <xf numFmtId="10" fontId="38" fillId="0" borderId="1" xfId="24" applyNumberFormat="1" applyFont="1" applyBorder="1"/>
    <xf numFmtId="0" fontId="23" fillId="0" borderId="0" xfId="0" applyFont="1"/>
    <xf numFmtId="10" fontId="30" fillId="0" borderId="1" xfId="24" applyNumberFormat="1" applyFont="1" applyBorder="1"/>
    <xf numFmtId="0" fontId="39" fillId="4" borderId="1" xfId="0" applyFont="1" applyFill="1" applyBorder="1" applyAlignment="1">
      <alignment horizontal="left" vertical="center"/>
    </xf>
    <xf numFmtId="4" fontId="39" fillId="4" borderId="1" xfId="0" applyNumberFormat="1" applyFont="1" applyFill="1" applyBorder="1"/>
    <xf numFmtId="10" fontId="39" fillId="4" borderId="1" xfId="24" applyNumberFormat="1" applyFont="1" applyFill="1" applyBorder="1" applyAlignment="1">
      <alignment horizontal="center"/>
    </xf>
    <xf numFmtId="10" fontId="38" fillId="0" borderId="1" xfId="24" applyNumberFormat="1" applyFont="1" applyFill="1" applyBorder="1"/>
    <xf numFmtId="10" fontId="30" fillId="0" borderId="1" xfId="24" applyNumberFormat="1" applyFont="1" applyFill="1" applyBorder="1"/>
    <xf numFmtId="0" fontId="34" fillId="0" borderId="9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3" fillId="4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/>
    </xf>
    <xf numFmtId="4" fontId="40" fillId="0" borderId="1" xfId="0" applyNumberFormat="1" applyFont="1" applyBorder="1" applyAlignment="1">
      <alignment vertical="center"/>
    </xf>
    <xf numFmtId="10" fontId="40" fillId="0" borderId="1" xfId="24" applyNumberFormat="1" applyFont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4" fontId="33" fillId="4" borderId="18" xfId="0" applyNumberFormat="1" applyFont="1" applyFill="1" applyBorder="1" applyAlignment="1">
      <alignment vertical="center"/>
    </xf>
    <xf numFmtId="10" fontId="33" fillId="4" borderId="18" xfId="24" applyNumberFormat="1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 wrapText="1"/>
    </xf>
    <xf numFmtId="0" fontId="0" fillId="0" borderId="0" xfId="0" applyFont="1"/>
    <xf numFmtId="10" fontId="38" fillId="0" borderId="1" xfId="24" applyNumberFormat="1" applyFont="1" applyBorder="1" applyAlignment="1">
      <alignment horizontal="center"/>
    </xf>
    <xf numFmtId="0" fontId="41" fillId="0" borderId="1" xfId="0" applyFont="1" applyBorder="1"/>
    <xf numFmtId="4" fontId="41" fillId="0" borderId="1" xfId="0" applyNumberFormat="1" applyFont="1" applyBorder="1"/>
    <xf numFmtId="10" fontId="41" fillId="0" borderId="1" xfId="24" applyNumberFormat="1" applyFont="1" applyBorder="1" applyAlignment="1">
      <alignment horizontal="center"/>
    </xf>
    <xf numFmtId="0" fontId="42" fillId="0" borderId="0" xfId="0" applyFont="1"/>
    <xf numFmtId="10" fontId="30" fillId="0" borderId="1" xfId="24" applyNumberFormat="1" applyFont="1" applyBorder="1" applyAlignment="1">
      <alignment horizontal="center"/>
    </xf>
    <xf numFmtId="4" fontId="43" fillId="0" borderId="1" xfId="0" applyNumberFormat="1" applyFont="1" applyBorder="1"/>
    <xf numFmtId="10" fontId="43" fillId="0" borderId="1" xfId="24" applyNumberFormat="1" applyFont="1" applyBorder="1" applyAlignment="1">
      <alignment horizontal="center"/>
    </xf>
    <xf numFmtId="0" fontId="30" fillId="0" borderId="1" xfId="0" applyFont="1" applyBorder="1" applyAlignment="1">
      <alignment wrapText="1"/>
    </xf>
    <xf numFmtId="0" fontId="20" fillId="4" borderId="2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left" wrapText="1"/>
    </xf>
    <xf numFmtId="166" fontId="21" fillId="4" borderId="1" xfId="24" applyNumberFormat="1" applyFont="1" applyFill="1" applyBorder="1" applyProtection="1">
      <protection hidden="1"/>
    </xf>
    <xf numFmtId="166" fontId="15" fillId="0" borderId="1" xfId="24" applyNumberFormat="1" applyFont="1" applyBorder="1" applyAlignment="1">
      <alignment horizontal="center" wrapText="1"/>
    </xf>
    <xf numFmtId="166" fontId="16" fillId="3" borderId="18" xfId="24" applyNumberFormat="1" applyFont="1" applyFill="1" applyBorder="1" applyAlignment="1">
      <alignment horizontal="center"/>
    </xf>
    <xf numFmtId="9" fontId="9" fillId="0" borderId="1" xfId="24" applyFont="1" applyFill="1" applyBorder="1" applyAlignment="1" applyProtection="1">
      <alignment horizontal="center"/>
      <protection hidden="1"/>
    </xf>
    <xf numFmtId="9" fontId="9" fillId="0" borderId="0" xfId="24" applyFont="1" applyFill="1" applyBorder="1" applyAlignment="1" applyProtection="1">
      <alignment horizontal="center"/>
      <protection hidden="1"/>
    </xf>
    <xf numFmtId="9" fontId="9" fillId="0" borderId="0" xfId="24" applyFont="1" applyFill="1" applyAlignment="1" applyProtection="1">
      <alignment horizontal="center"/>
      <protection hidden="1"/>
    </xf>
    <xf numFmtId="0" fontId="20" fillId="4" borderId="8" xfId="0" applyFont="1" applyFill="1" applyBorder="1" applyAlignment="1">
      <alignment horizontal="center" vertical="center"/>
    </xf>
    <xf numFmtId="9" fontId="0" fillId="0" borderId="1" xfId="24" applyFont="1" applyBorder="1" applyAlignment="1">
      <alignment horizontal="center" vertical="center"/>
    </xf>
    <xf numFmtId="166" fontId="0" fillId="0" borderId="1" xfId="24" applyNumberFormat="1" applyFont="1" applyBorder="1" applyAlignment="1">
      <alignment horizontal="center" vertical="center"/>
    </xf>
    <xf numFmtId="9" fontId="20" fillId="4" borderId="4" xfId="24" applyFont="1" applyFill="1" applyBorder="1" applyAlignment="1">
      <alignment horizontal="center" vertical="center"/>
    </xf>
    <xf numFmtId="166" fontId="20" fillId="4" borderId="4" xfId="24" applyNumberFormat="1" applyFont="1" applyFill="1" applyBorder="1" applyAlignment="1">
      <alignment horizontal="center" vertical="center"/>
    </xf>
  </cellXfs>
  <cellStyles count="57">
    <cellStyle name="Euro" xfId="1"/>
    <cellStyle name="Euro 2" xfId="2"/>
    <cellStyle name="Euro 2 2" xfId="31"/>
    <cellStyle name="Euro 3" xfId="3"/>
    <cellStyle name="Euro 3 2" xfId="32"/>
    <cellStyle name="Euro 4" xfId="4"/>
    <cellStyle name="Euro 4 2" xfId="33"/>
    <cellStyle name="Millares" xfId="5" builtinId="3"/>
    <cellStyle name="Millares 2" xfId="6"/>
    <cellStyle name="Millares 2 2" xfId="7"/>
    <cellStyle name="Millares 2 2 2" xfId="8"/>
    <cellStyle name="Millares 2 2 2 2" xfId="9"/>
    <cellStyle name="Millares 2 2 2 2 2" xfId="38"/>
    <cellStyle name="Millares 2 2 2 3" xfId="37"/>
    <cellStyle name="Millares 2 2 3" xfId="10"/>
    <cellStyle name="Millares 2 2 3 2" xfId="39"/>
    <cellStyle name="Millares 2 2 4" xfId="36"/>
    <cellStyle name="Millares 2 3" xfId="11"/>
    <cellStyle name="Millares 2 3 2" xfId="12"/>
    <cellStyle name="Millares 2 3 2 2" xfId="41"/>
    <cellStyle name="Millares 2 3 3" xfId="40"/>
    <cellStyle name="Millares 2 4" xfId="35"/>
    <cellStyle name="Millares 3" xfId="13"/>
    <cellStyle name="Millares 3 2" xfId="14"/>
    <cellStyle name="Millares 3 2 2" xfId="15"/>
    <cellStyle name="Millares 3 2 2 2" xfId="44"/>
    <cellStyle name="Millares 3 2 3" xfId="16"/>
    <cellStyle name="Millares 3 2 3 2" xfId="45"/>
    <cellStyle name="Millares 3 2 4" xfId="43"/>
    <cellStyle name="Millares 3 3" xfId="17"/>
    <cellStyle name="Millares 3 3 2" xfId="46"/>
    <cellStyle name="Millares 3 4" xfId="42"/>
    <cellStyle name="Millares 4" xfId="18"/>
    <cellStyle name="Millares 4 2" xfId="47"/>
    <cellStyle name="Millares 5" xfId="19"/>
    <cellStyle name="Millares 5 2" xfId="48"/>
    <cellStyle name="Millares 6" xfId="20"/>
    <cellStyle name="Millares 6 2" xfId="49"/>
    <cellStyle name="Millares 7" xfId="27"/>
    <cellStyle name="Millares 8" xfId="34"/>
    <cellStyle name="Millares 9" xfId="29"/>
    <cellStyle name="Moneda 2" xfId="21"/>
    <cellStyle name="Moneda 3" xfId="50"/>
    <cellStyle name="Normal" xfId="0" builtinId="0"/>
    <cellStyle name="Normal 2" xfId="22"/>
    <cellStyle name="Normal 2 2" xfId="51"/>
    <cellStyle name="Normal 3" xfId="23"/>
    <cellStyle name="Normal 3 2" xfId="52"/>
    <cellStyle name="Normal 4" xfId="26"/>
    <cellStyle name="Normal 4 2" xfId="55"/>
    <cellStyle name="Normal 5" xfId="30"/>
    <cellStyle name="Normal 6" xfId="28"/>
    <cellStyle name="Normal 7" xfId="56"/>
    <cellStyle name="Porcentaje" xfId="24" builtinId="5"/>
    <cellStyle name="Porcentaje 2" xfId="25"/>
    <cellStyle name="Porcentaje 2 2" xfId="54"/>
    <cellStyle name="Porcentaje 3" xfId="5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royo/Documents/Ministerio%20de%20Justicia%20y%20Paz/Presupuesto/Presupuesto%202015/EEPRESUP%20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POR PROGRAMA"/>
      <sheetName val="ESTADO GENERAL"/>
      <sheetName val="EGRESOS "/>
      <sheetName val="ESTADO RESUMINDO"/>
      <sheetName val="ESTADO RESUMINDO X PROG"/>
      <sheetName val="Hoja1"/>
      <sheetName val="LIQ PRESUPUE"/>
      <sheetName val="Presupuesto vrs Egreso"/>
      <sheetName val="Ejecuci Trimestral"/>
      <sheetName val="Comport Egres Mensual y Anual"/>
      <sheetName val="INGRESOS"/>
    </sheetNames>
    <sheetDataSet>
      <sheetData sheetId="0" refreshError="1"/>
      <sheetData sheetId="1" refreshError="1">
        <row r="1">
          <cell r="A1" t="str">
            <v>MINISTERIO DE JUSTICIA Y PAZ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  <cell r="AM1">
            <v>0</v>
          </cell>
          <cell r="AN1">
            <v>0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0</v>
          </cell>
          <cell r="AV1">
            <v>0</v>
          </cell>
          <cell r="AW1">
            <v>0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  <cell r="BC1">
            <v>0</v>
          </cell>
          <cell r="BD1">
            <v>0</v>
          </cell>
          <cell r="BE1">
            <v>0</v>
          </cell>
          <cell r="BF1">
            <v>0</v>
          </cell>
          <cell r="BG1">
            <v>0</v>
          </cell>
          <cell r="BH1">
            <v>0</v>
          </cell>
          <cell r="BI1">
            <v>0</v>
          </cell>
          <cell r="BJ1">
            <v>0</v>
          </cell>
          <cell r="BK1">
            <v>0</v>
          </cell>
        </row>
      </sheetData>
      <sheetData sheetId="2" refreshError="1">
        <row r="50">
          <cell r="D50" t="str">
            <v>EJECUTADO /PAGADO</v>
          </cell>
          <cell r="F50" t="str">
            <v>COMPROMISOS</v>
          </cell>
          <cell r="G50" t="str">
            <v>RESERVAS</v>
          </cell>
          <cell r="J50" t="str">
            <v xml:space="preserve">DISPONIBLE </v>
          </cell>
        </row>
        <row r="61">
          <cell r="D61">
            <v>0</v>
          </cell>
          <cell r="F61">
            <v>0</v>
          </cell>
          <cell r="G61">
            <v>0</v>
          </cell>
          <cell r="J61">
            <v>3104.857</v>
          </cell>
        </row>
        <row r="95">
          <cell r="D95" t="str">
            <v>EJECUTADO /PAGADO</v>
          </cell>
          <cell r="F95" t="str">
            <v>COMPROMISOS</v>
          </cell>
          <cell r="G95" t="str">
            <v>RESERVAS</v>
          </cell>
          <cell r="J95" t="str">
            <v xml:space="preserve">DISPONIBLE </v>
          </cell>
        </row>
        <row r="106">
          <cell r="D106" t="e">
            <v>#REF!</v>
          </cell>
          <cell r="F106" t="e">
            <v>#REF!</v>
          </cell>
          <cell r="G106" t="e">
            <v>#REF!</v>
          </cell>
          <cell r="J106" t="e">
            <v>#REF!</v>
          </cell>
        </row>
        <row r="143">
          <cell r="D143" t="str">
            <v>EJECUTADO /PAGADO</v>
          </cell>
          <cell r="F143" t="str">
            <v>COMPROMISOS</v>
          </cell>
          <cell r="G143" t="str">
            <v>RESERVAS</v>
          </cell>
          <cell r="J143" t="str">
            <v xml:space="preserve">DISPONIBLE </v>
          </cell>
        </row>
        <row r="154">
          <cell r="D154" t="e">
            <v>#REF!</v>
          </cell>
          <cell r="F154" t="e">
            <v>#REF!</v>
          </cell>
          <cell r="G154" t="e">
            <v>#REF!</v>
          </cell>
          <cell r="J154" t="e">
            <v>#REF!</v>
          </cell>
        </row>
        <row r="197">
          <cell r="D197" t="str">
            <v>EJECUTADO /PAGADO</v>
          </cell>
          <cell r="F197" t="str">
            <v>COMPROMISOS</v>
          </cell>
          <cell r="G197" t="str">
            <v>RESERVAS</v>
          </cell>
          <cell r="J197" t="str">
            <v xml:space="preserve">DISPONIBLE </v>
          </cell>
        </row>
        <row r="208">
          <cell r="D208" t="e">
            <v>#REF!</v>
          </cell>
          <cell r="F208" t="e">
            <v>#REF!</v>
          </cell>
          <cell r="G208" t="e">
            <v>#REF!</v>
          </cell>
          <cell r="J208" t="e">
            <v>#REF!</v>
          </cell>
        </row>
      </sheetData>
      <sheetData sheetId="3" refreshError="1">
        <row r="22">
          <cell r="C22" t="str">
            <v>PRESUPUESTO APROBADO 
MEDIANTE             
  LEY 9289</v>
          </cell>
          <cell r="D22" t="str">
            <v>TRASLADO COMPROMISOS NO DEVENGADOS                                       (Decreto N° 38886-H)</v>
          </cell>
          <cell r="E22" t="str">
            <v>TRASLADO DE SALARIO ESCOLAR                             (Decreto N° 38827-H)</v>
          </cell>
          <cell r="F22" t="str">
            <v>REVALIDACIÓN DE RECURSOS DEL BID INCORPORADOS POR HACIENDA 
20-ENERO-2015</v>
          </cell>
          <cell r="G22" t="str">
            <v>EXTRAORD. No 2
Ley N° 9304</v>
          </cell>
          <cell r="H22" t="str">
            <v>TOTAL DE MODIFICACIONES</v>
          </cell>
        </row>
        <row r="23">
          <cell r="B23" t="str">
            <v xml:space="preserve">Remuneraciones </v>
          </cell>
          <cell r="C23">
            <v>78458254000</v>
          </cell>
          <cell r="D23">
            <v>78458254000</v>
          </cell>
          <cell r="E23">
            <v>78458254000</v>
          </cell>
          <cell r="F23">
            <v>78458254000</v>
          </cell>
          <cell r="G23">
            <v>79339934127</v>
          </cell>
          <cell r="H23">
            <v>79339934127</v>
          </cell>
        </row>
        <row r="24">
          <cell r="B24" t="str">
            <v xml:space="preserve">Servicios </v>
          </cell>
          <cell r="C24">
            <v>10742392000</v>
          </cell>
          <cell r="D24">
            <v>10742392000</v>
          </cell>
          <cell r="E24">
            <v>10742392000</v>
          </cell>
          <cell r="F24">
            <v>10742392000</v>
          </cell>
          <cell r="G24">
            <v>10205625000</v>
          </cell>
          <cell r="H24">
            <v>10205625000</v>
          </cell>
        </row>
        <row r="25">
          <cell r="B25" t="str">
            <v>Materiales y suministros</v>
          </cell>
          <cell r="C25">
            <v>14925920000</v>
          </cell>
          <cell r="D25">
            <v>14925920000</v>
          </cell>
          <cell r="E25">
            <v>14925920000</v>
          </cell>
          <cell r="F25">
            <v>14925920000</v>
          </cell>
          <cell r="G25">
            <v>14373071000</v>
          </cell>
          <cell r="H25">
            <v>14373071000</v>
          </cell>
        </row>
        <row r="26">
          <cell r="B26" t="str">
            <v xml:space="preserve">Bienes Duraderos </v>
          </cell>
          <cell r="C26">
            <v>2237025000</v>
          </cell>
          <cell r="D26">
            <v>2237025000</v>
          </cell>
          <cell r="E26">
            <v>2237025000</v>
          </cell>
          <cell r="F26">
            <v>2237025000</v>
          </cell>
          <cell r="G26">
            <v>2052262000</v>
          </cell>
          <cell r="H26">
            <v>2052262000</v>
          </cell>
        </row>
        <row r="27">
          <cell r="B27" t="str">
            <v xml:space="preserve">Transferencias Corrientes </v>
          </cell>
          <cell r="C27">
            <v>4149085000</v>
          </cell>
          <cell r="D27">
            <v>4149085000</v>
          </cell>
          <cell r="E27">
            <v>4149085000</v>
          </cell>
          <cell r="F27">
            <v>28450708461.099998</v>
          </cell>
          <cell r="G27">
            <v>28012619654.099998</v>
          </cell>
          <cell r="H27">
            <v>28012619654.099998</v>
          </cell>
        </row>
        <row r="28">
          <cell r="B28" t="str">
            <v>Transferencias Capital</v>
          </cell>
          <cell r="C28">
            <v>9346324000</v>
          </cell>
          <cell r="D28">
            <v>9346324000</v>
          </cell>
          <cell r="E28">
            <v>9346324000</v>
          </cell>
          <cell r="F28">
            <v>46015570933.339996</v>
          </cell>
          <cell r="G28">
            <v>46015570933.339996</v>
          </cell>
          <cell r="H28">
            <v>46015570933.339996</v>
          </cell>
        </row>
        <row r="29">
          <cell r="B29" t="str">
            <v xml:space="preserve">Cuentas especiales 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</sheetData>
      <sheetData sheetId="4" refreshError="1">
        <row r="20">
          <cell r="B20" t="str">
            <v>PRESUPUESTO APROBADO 
MEDIANTE             
  LEY 9289</v>
          </cell>
          <cell r="C20" t="str">
            <v>TRASLADO COMPROMISOS NO DEVENGADOS                                       (Decreto N° 38886-H)</v>
          </cell>
          <cell r="D20" t="str">
            <v>TRASLADO DE SALARIO ESCOLAR                             (Decreto N° 38827-H)</v>
          </cell>
          <cell r="E20" t="str">
            <v>REVALIDACIÓN DE RECURSOS DEL BID INCORPORADOS POR HACIENDA 
20-ENERO-2015</v>
          </cell>
          <cell r="F20" t="str">
            <v>EXTRAORD. No 2
Ley N° 9304</v>
          </cell>
          <cell r="G20" t="str">
            <v>TOTAL DE MODIFICACIONES</v>
          </cell>
        </row>
        <row r="21">
          <cell r="A21" t="str">
            <v>Programa 779 Administración  Central</v>
          </cell>
          <cell r="B21">
            <v>3634683000</v>
          </cell>
          <cell r="C21">
            <v>3634683000</v>
          </cell>
          <cell r="D21">
            <v>3634683000</v>
          </cell>
          <cell r="E21">
            <v>64605553394.439995</v>
          </cell>
          <cell r="F21">
            <v>64075727394.439995</v>
          </cell>
          <cell r="G21">
            <v>64075727394.439995</v>
          </cell>
        </row>
        <row r="22">
          <cell r="A22" t="str">
            <v>Programa 780  Promoción de la Paz y la Convivencia Cuidadana</v>
          </cell>
          <cell r="B22">
            <v>902977000</v>
          </cell>
          <cell r="C22">
            <v>902977000</v>
          </cell>
          <cell r="D22">
            <v>902977000</v>
          </cell>
          <cell r="E22">
            <v>902977000</v>
          </cell>
          <cell r="F22">
            <v>886495000</v>
          </cell>
          <cell r="G22">
            <v>886495000</v>
          </cell>
        </row>
        <row r="23">
          <cell r="A23" t="str">
            <v>Programa 781 Procuraduría General de la República</v>
          </cell>
          <cell r="B23">
            <v>9366527000</v>
          </cell>
          <cell r="C23">
            <v>9366527000</v>
          </cell>
          <cell r="D23">
            <v>9366527000</v>
          </cell>
          <cell r="E23">
            <v>9366527000</v>
          </cell>
          <cell r="F23">
            <v>9259897000</v>
          </cell>
          <cell r="G23">
            <v>9259897000</v>
          </cell>
        </row>
        <row r="24">
          <cell r="A24" t="str">
            <v>Programa 783 Administracion Penitenciaria</v>
          </cell>
          <cell r="B24">
            <v>92155774000</v>
          </cell>
          <cell r="C24">
            <v>92155774000</v>
          </cell>
          <cell r="D24">
            <v>92155774000</v>
          </cell>
          <cell r="E24">
            <v>92155774000</v>
          </cell>
          <cell r="F24">
            <v>91977924320</v>
          </cell>
          <cell r="G24">
            <v>91977924320</v>
          </cell>
        </row>
        <row r="25">
          <cell r="A25" t="str">
            <v>Programa 784  Registro Nacional</v>
          </cell>
          <cell r="B25">
            <v>13799039000</v>
          </cell>
          <cell r="C25">
            <v>13799039000</v>
          </cell>
          <cell r="D25">
            <v>13799039000</v>
          </cell>
          <cell r="E25">
            <v>13799039000</v>
          </cell>
          <cell r="F25">
            <v>13799039000</v>
          </cell>
          <cell r="G25">
            <v>13799039000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8" tint="-0.249977111117893"/>
    <pageSetUpPr fitToPage="1"/>
  </sheetPr>
  <dimension ref="A1:G1238"/>
  <sheetViews>
    <sheetView zoomScale="82" zoomScaleNormal="82" zoomScaleSheetLayoutView="82" workbookViewId="0">
      <selection activeCell="D9" sqref="D9"/>
    </sheetView>
  </sheetViews>
  <sheetFormatPr baseColWidth="10" defaultRowHeight="12.75" x14ac:dyDescent="0.2"/>
  <cols>
    <col min="1" max="1" width="17.140625" style="4" customWidth="1"/>
    <col min="2" max="2" width="27.5703125" style="4" customWidth="1"/>
    <col min="3" max="3" width="26.85546875" style="4" bestFit="1" customWidth="1"/>
    <col min="4" max="4" width="22.140625" style="4" customWidth="1"/>
    <col min="5" max="5" width="23.140625" style="4" bestFit="1" customWidth="1"/>
    <col min="6" max="6" width="21.42578125" style="4" customWidth="1"/>
    <col min="7" max="7" width="25.7109375" style="4" bestFit="1" customWidth="1"/>
    <col min="8" max="16384" width="11.42578125" style="15"/>
  </cols>
  <sheetData>
    <row r="1" spans="1:7" ht="22.5" x14ac:dyDescent="0.2">
      <c r="A1" s="99" t="s">
        <v>340</v>
      </c>
      <c r="B1" s="100"/>
      <c r="C1" s="100"/>
      <c r="D1" s="100"/>
      <c r="E1" s="100"/>
      <c r="F1" s="100"/>
      <c r="G1" s="100"/>
    </row>
    <row r="2" spans="1:7" ht="22.5" x14ac:dyDescent="0.2">
      <c r="A2" s="99" t="s">
        <v>789</v>
      </c>
      <c r="B2" s="100"/>
      <c r="C2" s="100"/>
      <c r="D2" s="100"/>
      <c r="E2" s="100"/>
      <c r="F2" s="100"/>
      <c r="G2" s="100"/>
    </row>
    <row r="3" spans="1:7" ht="22.5" x14ac:dyDescent="0.2">
      <c r="A3" s="101" t="s">
        <v>583</v>
      </c>
      <c r="B3" s="102"/>
      <c r="C3" s="102"/>
      <c r="D3" s="102"/>
      <c r="E3" s="102"/>
      <c r="F3" s="102"/>
      <c r="G3" s="102"/>
    </row>
    <row r="4" spans="1:7" s="50" customFormat="1" ht="25.5" x14ac:dyDescent="0.2">
      <c r="A4" s="59" t="s">
        <v>145</v>
      </c>
      <c r="B4" s="60"/>
      <c r="C4" s="93" t="s">
        <v>581</v>
      </c>
      <c r="D4" s="93" t="s">
        <v>580</v>
      </c>
      <c r="E4" s="93" t="s">
        <v>582</v>
      </c>
      <c r="F4" s="60" t="s">
        <v>387</v>
      </c>
      <c r="G4" s="59" t="s">
        <v>388</v>
      </c>
    </row>
    <row r="5" spans="1:7" x14ac:dyDescent="0.2">
      <c r="A5" s="5"/>
      <c r="B5" s="6"/>
      <c r="C5" s="6"/>
      <c r="D5" s="6"/>
      <c r="E5" s="6"/>
      <c r="F5" s="6"/>
      <c r="G5" s="63"/>
    </row>
    <row r="6" spans="1:7" x14ac:dyDescent="0.2">
      <c r="A6" s="7" t="s">
        <v>280</v>
      </c>
      <c r="B6" s="6"/>
      <c r="C6" s="17">
        <f>+C9+C213+C419+C624+C830+C1035</f>
        <v>112752600000</v>
      </c>
      <c r="D6" s="17">
        <f t="shared" ref="D6:F6" si="0">+D9+D213+D419+D624+D830+D1035</f>
        <v>2493100000</v>
      </c>
      <c r="E6" s="17">
        <f t="shared" si="0"/>
        <v>115245700000</v>
      </c>
      <c r="F6" s="17">
        <f t="shared" si="0"/>
        <v>52917428281</v>
      </c>
      <c r="G6" s="17">
        <f>+G9+G213+G419+G624+G830+G1035</f>
        <v>168163128281</v>
      </c>
    </row>
    <row r="7" spans="1:7" s="19" customFormat="1" x14ac:dyDescent="0.2">
      <c r="A7" s="8"/>
      <c r="B7" s="9"/>
      <c r="C7" s="18">
        <f>+C6-112752600000</f>
        <v>0</v>
      </c>
      <c r="D7" s="18">
        <f>+D6-1579500000-913600000</f>
        <v>0</v>
      </c>
      <c r="E7" s="18">
        <f>+E6-112752600000-1579500000-913600000</f>
        <v>0</v>
      </c>
      <c r="F7" s="18">
        <f>+F6-52917428281</f>
        <v>0</v>
      </c>
      <c r="G7" s="18"/>
    </row>
    <row r="8" spans="1:7" s="51" customFormat="1" ht="14.25" x14ac:dyDescent="0.2">
      <c r="A8" s="97" t="s">
        <v>341</v>
      </c>
      <c r="B8" s="98"/>
      <c r="C8" s="62">
        <f>+C9-2514705091</f>
        <v>0</v>
      </c>
      <c r="D8" s="62"/>
      <c r="E8" s="62"/>
      <c r="F8" s="62">
        <f>+F9-0</f>
        <v>0</v>
      </c>
      <c r="G8" s="61"/>
    </row>
    <row r="9" spans="1:7" x14ac:dyDescent="0.2">
      <c r="A9" s="7" t="s">
        <v>277</v>
      </c>
      <c r="B9" s="6"/>
      <c r="C9" s="17">
        <f t="shared" ref="C9:F9" si="1">+C10+C42+C102+C138+C141+C166+C195+C204+C207</f>
        <v>2514705091</v>
      </c>
      <c r="D9" s="17">
        <f t="shared" si="1"/>
        <v>400000000</v>
      </c>
      <c r="E9" s="17">
        <f t="shared" ref="E9" si="2">+E10+E42+E102+E138+E141+E166+E195+E204+E207</f>
        <v>2914705091</v>
      </c>
      <c r="F9" s="17">
        <f t="shared" si="1"/>
        <v>0</v>
      </c>
      <c r="G9" s="17">
        <f t="shared" ref="G9" si="3">+G10+G42+G102+G138+G141+G166+G195+G204+G207</f>
        <v>2914705091</v>
      </c>
    </row>
    <row r="10" spans="1:7" x14ac:dyDescent="0.2">
      <c r="A10" s="20">
        <v>0</v>
      </c>
      <c r="B10" s="21" t="s">
        <v>1</v>
      </c>
      <c r="C10" s="17">
        <f t="shared" ref="C10:F10" si="4">+C15+C21+C27+C33+C38+C11</f>
        <v>1605448927</v>
      </c>
      <c r="D10" s="17">
        <f t="shared" si="4"/>
        <v>0</v>
      </c>
      <c r="E10" s="17">
        <f t="shared" ref="E10" si="5">+E15+E21+E27+E33+E38+E11</f>
        <v>1605448927</v>
      </c>
      <c r="F10" s="17">
        <f t="shared" si="4"/>
        <v>0</v>
      </c>
      <c r="G10" s="17">
        <f t="shared" ref="G10" si="6">+G15+G21+G27+G33+G38+G11</f>
        <v>1605448927</v>
      </c>
    </row>
    <row r="11" spans="1:7" x14ac:dyDescent="0.2">
      <c r="A11" s="20" t="s">
        <v>293</v>
      </c>
      <c r="B11" s="21"/>
      <c r="C11" s="17">
        <f t="shared" ref="C11:F11" si="7">SUM(C12:C14)</f>
        <v>623801225</v>
      </c>
      <c r="D11" s="17">
        <f t="shared" si="7"/>
        <v>0</v>
      </c>
      <c r="E11" s="17">
        <f t="shared" ref="E11" si="8">SUM(E12:E14)</f>
        <v>623801225</v>
      </c>
      <c r="F11" s="17">
        <f t="shared" si="7"/>
        <v>0</v>
      </c>
      <c r="G11" s="17">
        <f t="shared" ref="G11" si="9">SUM(G12:G14)</f>
        <v>623801225</v>
      </c>
    </row>
    <row r="12" spans="1:7" x14ac:dyDescent="0.2">
      <c r="A12" s="10" t="s">
        <v>294</v>
      </c>
      <c r="B12" s="12" t="s">
        <v>295</v>
      </c>
      <c r="C12" s="23">
        <v>623801225</v>
      </c>
      <c r="D12" s="23"/>
      <c r="E12" s="23">
        <f>SUM(C12:D12)</f>
        <v>623801225</v>
      </c>
      <c r="F12" s="23"/>
      <c r="G12" s="23">
        <f>SUM(E12:F12)</f>
        <v>623801225</v>
      </c>
    </row>
    <row r="13" spans="1:7" hidden="1" x14ac:dyDescent="0.2">
      <c r="A13" s="10" t="s">
        <v>371</v>
      </c>
      <c r="B13" s="12" t="s">
        <v>372</v>
      </c>
      <c r="C13" s="23"/>
      <c r="D13" s="23"/>
      <c r="E13" s="23">
        <f t="shared" ref="E13:E76" si="10">SUM(C13:D13)</f>
        <v>0</v>
      </c>
      <c r="F13" s="23"/>
      <c r="G13" s="23">
        <f>SUM(E13:F13)</f>
        <v>0</v>
      </c>
    </row>
    <row r="14" spans="1:7" hidden="1" x14ac:dyDescent="0.2">
      <c r="A14" s="10" t="s">
        <v>296</v>
      </c>
      <c r="B14" s="12" t="s">
        <v>297</v>
      </c>
      <c r="C14" s="23"/>
      <c r="D14" s="23"/>
      <c r="E14" s="23">
        <f t="shared" si="10"/>
        <v>0</v>
      </c>
      <c r="F14" s="23"/>
      <c r="G14" s="23">
        <f>SUM(E14:F14)</f>
        <v>0</v>
      </c>
    </row>
    <row r="15" spans="1:7" s="22" customFormat="1" ht="25.5" hidden="1" x14ac:dyDescent="0.2">
      <c r="A15" s="20" t="s">
        <v>2</v>
      </c>
      <c r="B15" s="21" t="s">
        <v>3</v>
      </c>
      <c r="C15" s="17">
        <f t="shared" ref="C15:F15" si="11">SUM(C16:C20)</f>
        <v>0</v>
      </c>
      <c r="D15" s="17">
        <f t="shared" si="11"/>
        <v>0</v>
      </c>
      <c r="E15" s="17">
        <f t="shared" si="10"/>
        <v>0</v>
      </c>
      <c r="F15" s="17">
        <f t="shared" si="11"/>
        <v>0</v>
      </c>
      <c r="G15" s="17">
        <f t="shared" ref="G15" si="12">SUM(G16:G20)</f>
        <v>0</v>
      </c>
    </row>
    <row r="16" spans="1:7" hidden="1" x14ac:dyDescent="0.2">
      <c r="A16" s="10" t="s">
        <v>298</v>
      </c>
      <c r="B16" s="12" t="s">
        <v>299</v>
      </c>
      <c r="C16" s="23"/>
      <c r="D16" s="23"/>
      <c r="E16" s="23">
        <f t="shared" si="10"/>
        <v>0</v>
      </c>
      <c r="F16" s="23"/>
      <c r="G16" s="23">
        <f>SUM(E16:F16)</f>
        <v>0</v>
      </c>
    </row>
    <row r="17" spans="1:7" hidden="1" x14ac:dyDescent="0.2">
      <c r="A17" s="10" t="s">
        <v>373</v>
      </c>
      <c r="B17" s="12" t="s">
        <v>374</v>
      </c>
      <c r="C17" s="23"/>
      <c r="D17" s="23"/>
      <c r="E17" s="23">
        <f t="shared" si="10"/>
        <v>0</v>
      </c>
      <c r="F17" s="23"/>
      <c r="G17" s="23">
        <f>SUM(E17:F17)</f>
        <v>0</v>
      </c>
    </row>
    <row r="18" spans="1:7" hidden="1" x14ac:dyDescent="0.2">
      <c r="A18" s="10" t="s">
        <v>300</v>
      </c>
      <c r="B18" s="12" t="s">
        <v>301</v>
      </c>
      <c r="C18" s="23"/>
      <c r="D18" s="23"/>
      <c r="E18" s="23">
        <f t="shared" si="10"/>
        <v>0</v>
      </c>
      <c r="F18" s="23"/>
      <c r="G18" s="23">
        <f>SUM(E18:F18)</f>
        <v>0</v>
      </c>
    </row>
    <row r="19" spans="1:7" hidden="1" x14ac:dyDescent="0.2">
      <c r="A19" s="10" t="s">
        <v>303</v>
      </c>
      <c r="B19" s="12" t="s">
        <v>302</v>
      </c>
      <c r="C19" s="23"/>
      <c r="D19" s="23"/>
      <c r="E19" s="23">
        <f t="shared" si="10"/>
        <v>0</v>
      </c>
      <c r="F19" s="23"/>
      <c r="G19" s="23">
        <f>SUM(E19:F19)</f>
        <v>0</v>
      </c>
    </row>
    <row r="20" spans="1:7" hidden="1" x14ac:dyDescent="0.2">
      <c r="A20" s="10" t="s">
        <v>4</v>
      </c>
      <c r="B20" s="12" t="s">
        <v>276</v>
      </c>
      <c r="C20" s="23"/>
      <c r="D20" s="23"/>
      <c r="E20" s="23">
        <f t="shared" si="10"/>
        <v>0</v>
      </c>
      <c r="F20" s="23"/>
      <c r="G20" s="23">
        <f>SUM(E20:F20)</f>
        <v>0</v>
      </c>
    </row>
    <row r="21" spans="1:7" s="22" customFormat="1" x14ac:dyDescent="0.2">
      <c r="A21" s="20" t="s">
        <v>308</v>
      </c>
      <c r="B21" s="21"/>
      <c r="C21" s="17">
        <f>SUM(C22:C26)</f>
        <v>738481391</v>
      </c>
      <c r="D21" s="17">
        <f t="shared" ref="D21" si="13">SUM(D22:D26)</f>
        <v>0</v>
      </c>
      <c r="E21" s="17">
        <f t="shared" si="10"/>
        <v>738481391</v>
      </c>
      <c r="F21" s="17">
        <f t="shared" ref="F21" si="14">SUM(F22:F26)</f>
        <v>0</v>
      </c>
      <c r="G21" s="17">
        <f t="shared" ref="G21" si="15">SUM(G22:G26)</f>
        <v>738481391</v>
      </c>
    </row>
    <row r="22" spans="1:7" x14ac:dyDescent="0.2">
      <c r="A22" s="10" t="s">
        <v>342</v>
      </c>
      <c r="B22" s="12" t="s">
        <v>344</v>
      </c>
      <c r="C22" s="23">
        <v>164172845</v>
      </c>
      <c r="D22" s="23"/>
      <c r="E22" s="23">
        <f t="shared" si="10"/>
        <v>164172845</v>
      </c>
      <c r="F22" s="23"/>
      <c r="G22" s="23">
        <f>SUM(E22:F22)</f>
        <v>164172845</v>
      </c>
    </row>
    <row r="23" spans="1:7" ht="25.5" x14ac:dyDescent="0.2">
      <c r="A23" s="10" t="s">
        <v>343</v>
      </c>
      <c r="B23" s="12" t="s">
        <v>345</v>
      </c>
      <c r="C23" s="23">
        <v>327075216</v>
      </c>
      <c r="D23" s="23"/>
      <c r="E23" s="23">
        <f t="shared" si="10"/>
        <v>327075216</v>
      </c>
      <c r="F23" s="23"/>
      <c r="G23" s="23">
        <f>SUM(E23:F23)</f>
        <v>327075216</v>
      </c>
    </row>
    <row r="24" spans="1:7" x14ac:dyDescent="0.2">
      <c r="A24" s="10" t="s">
        <v>304</v>
      </c>
      <c r="B24" s="12" t="s">
        <v>306</v>
      </c>
      <c r="C24" s="23">
        <v>104308936</v>
      </c>
      <c r="D24" s="23"/>
      <c r="E24" s="23">
        <f t="shared" si="10"/>
        <v>104308936</v>
      </c>
      <c r="F24" s="23"/>
      <c r="G24" s="23">
        <f>SUM(E24:F24)</f>
        <v>104308936</v>
      </c>
    </row>
    <row r="25" spans="1:7" x14ac:dyDescent="0.2">
      <c r="A25" s="10" t="s">
        <v>346</v>
      </c>
      <c r="B25" s="12" t="s">
        <v>347</v>
      </c>
      <c r="C25" s="23">
        <v>87373738</v>
      </c>
      <c r="D25" s="23"/>
      <c r="E25" s="23">
        <f t="shared" si="10"/>
        <v>87373738</v>
      </c>
      <c r="F25" s="23"/>
      <c r="G25" s="23">
        <f>SUM(E25:F25)</f>
        <v>87373738</v>
      </c>
    </row>
    <row r="26" spans="1:7" x14ac:dyDescent="0.2">
      <c r="A26" s="10" t="s">
        <v>305</v>
      </c>
      <c r="B26" s="12" t="s">
        <v>307</v>
      </c>
      <c r="C26" s="23">
        <v>55550656</v>
      </c>
      <c r="D26" s="23"/>
      <c r="E26" s="23">
        <f t="shared" si="10"/>
        <v>55550656</v>
      </c>
      <c r="F26" s="23"/>
      <c r="G26" s="23">
        <f>SUM(E26:F26)</f>
        <v>55550656</v>
      </c>
    </row>
    <row r="27" spans="1:7" s="22" customFormat="1" x14ac:dyDescent="0.2">
      <c r="A27" s="20" t="s">
        <v>309</v>
      </c>
      <c r="B27" s="21"/>
      <c r="C27" s="17">
        <f t="shared" ref="C27:F27" si="16">SUM(C28:C32)</f>
        <v>122652433</v>
      </c>
      <c r="D27" s="17">
        <f t="shared" si="16"/>
        <v>0</v>
      </c>
      <c r="E27" s="17">
        <f t="shared" si="10"/>
        <v>122652433</v>
      </c>
      <c r="F27" s="17">
        <f t="shared" si="16"/>
        <v>0</v>
      </c>
      <c r="G27" s="17">
        <f t="shared" ref="G27" si="17">SUM(G28:G32)</f>
        <v>122652433</v>
      </c>
    </row>
    <row r="28" spans="1:7" ht="38.25" x14ac:dyDescent="0.2">
      <c r="A28" s="52" t="s">
        <v>310</v>
      </c>
      <c r="B28" s="12" t="s">
        <v>315</v>
      </c>
      <c r="C28" s="23">
        <v>116362565</v>
      </c>
      <c r="D28" s="23"/>
      <c r="E28" s="23">
        <f t="shared" si="10"/>
        <v>116362565</v>
      </c>
      <c r="F28" s="23"/>
      <c r="G28" s="23">
        <f>SUM(E28:F28)</f>
        <v>116362565</v>
      </c>
    </row>
    <row r="29" spans="1:7" ht="25.5" hidden="1" x14ac:dyDescent="0.2">
      <c r="A29" s="52" t="s">
        <v>311</v>
      </c>
      <c r="B29" s="12" t="s">
        <v>316</v>
      </c>
      <c r="C29" s="23"/>
      <c r="D29" s="23"/>
      <c r="E29" s="23">
        <f t="shared" si="10"/>
        <v>0</v>
      </c>
      <c r="F29" s="23"/>
      <c r="G29" s="23">
        <f>SUM(E29:F29)</f>
        <v>0</v>
      </c>
    </row>
    <row r="30" spans="1:7" ht="38.25" hidden="1" x14ac:dyDescent="0.2">
      <c r="A30" s="52" t="s">
        <v>312</v>
      </c>
      <c r="B30" s="12" t="s">
        <v>317</v>
      </c>
      <c r="C30" s="23"/>
      <c r="D30" s="23"/>
      <c r="E30" s="23">
        <f t="shared" si="10"/>
        <v>0</v>
      </c>
      <c r="F30" s="23"/>
      <c r="G30" s="23">
        <f>SUM(E30:F30)</f>
        <v>0</v>
      </c>
    </row>
    <row r="31" spans="1:7" ht="38.25" hidden="1" x14ac:dyDescent="0.2">
      <c r="A31" s="52" t="s">
        <v>313</v>
      </c>
      <c r="B31" s="12" t="s">
        <v>318</v>
      </c>
      <c r="C31" s="23"/>
      <c r="D31" s="23"/>
      <c r="E31" s="23">
        <f t="shared" si="10"/>
        <v>0</v>
      </c>
      <c r="F31" s="23"/>
      <c r="G31" s="23">
        <f>SUM(E31:F31)</f>
        <v>0</v>
      </c>
    </row>
    <row r="32" spans="1:7" ht="38.25" x14ac:dyDescent="0.2">
      <c r="A32" s="52" t="s">
        <v>314</v>
      </c>
      <c r="B32" s="12" t="s">
        <v>319</v>
      </c>
      <c r="C32" s="23">
        <v>6289868</v>
      </c>
      <c r="D32" s="23"/>
      <c r="E32" s="23">
        <f t="shared" si="10"/>
        <v>6289868</v>
      </c>
      <c r="F32" s="23"/>
      <c r="G32" s="23">
        <f>SUM(E32:F32)</f>
        <v>6289868</v>
      </c>
    </row>
    <row r="33" spans="1:7" s="22" customFormat="1" x14ac:dyDescent="0.2">
      <c r="A33" s="20" t="s">
        <v>320</v>
      </c>
      <c r="B33" s="21"/>
      <c r="C33" s="17">
        <f t="shared" ref="C33:F33" si="18">SUM(C34:C37)</f>
        <v>120513878</v>
      </c>
      <c r="D33" s="17">
        <f t="shared" si="18"/>
        <v>0</v>
      </c>
      <c r="E33" s="17">
        <f t="shared" si="10"/>
        <v>120513878</v>
      </c>
      <c r="F33" s="17">
        <f t="shared" si="18"/>
        <v>0</v>
      </c>
      <c r="G33" s="17">
        <f t="shared" ref="G33" si="19">SUM(G34:G37)</f>
        <v>120513878</v>
      </c>
    </row>
    <row r="34" spans="1:7" ht="38.25" x14ac:dyDescent="0.2">
      <c r="A34" s="52" t="s">
        <v>321</v>
      </c>
      <c r="B34" s="12" t="s">
        <v>325</v>
      </c>
      <c r="C34" s="23">
        <v>63905063</v>
      </c>
      <c r="D34" s="23"/>
      <c r="E34" s="23">
        <f t="shared" si="10"/>
        <v>63905063</v>
      </c>
      <c r="F34" s="23"/>
      <c r="G34" s="23">
        <f>SUM(E34:F34)</f>
        <v>63905063</v>
      </c>
    </row>
    <row r="35" spans="1:7" ht="38.25" x14ac:dyDescent="0.2">
      <c r="A35" s="52" t="s">
        <v>322</v>
      </c>
      <c r="B35" s="12" t="s">
        <v>326</v>
      </c>
      <c r="C35" s="23">
        <v>18869605</v>
      </c>
      <c r="D35" s="23"/>
      <c r="E35" s="23">
        <f t="shared" si="10"/>
        <v>18869605</v>
      </c>
      <c r="F35" s="23"/>
      <c r="G35" s="23">
        <f>SUM(E35:F35)</f>
        <v>18869605</v>
      </c>
    </row>
    <row r="36" spans="1:7" ht="25.5" x14ac:dyDescent="0.2">
      <c r="A36" s="52" t="s">
        <v>323</v>
      </c>
      <c r="B36" s="12" t="s">
        <v>327</v>
      </c>
      <c r="C36" s="23">
        <v>37739210</v>
      </c>
      <c r="D36" s="23"/>
      <c r="E36" s="23">
        <f t="shared" si="10"/>
        <v>37739210</v>
      </c>
      <c r="F36" s="23"/>
      <c r="G36" s="23">
        <f>SUM(E36:F36)</f>
        <v>37739210</v>
      </c>
    </row>
    <row r="37" spans="1:7" ht="38.25" hidden="1" x14ac:dyDescent="0.2">
      <c r="A37" s="52" t="s">
        <v>324</v>
      </c>
      <c r="B37" s="12" t="s">
        <v>328</v>
      </c>
      <c r="C37" s="23"/>
      <c r="D37" s="23"/>
      <c r="E37" s="23">
        <f t="shared" si="10"/>
        <v>0</v>
      </c>
      <c r="F37" s="23"/>
      <c r="G37" s="23">
        <f>SUM(E37:F37)</f>
        <v>0</v>
      </c>
    </row>
    <row r="38" spans="1:7" s="22" customFormat="1" ht="25.5" hidden="1" x14ac:dyDescent="0.2">
      <c r="A38" s="20" t="s">
        <v>331</v>
      </c>
      <c r="B38" s="21" t="s">
        <v>377</v>
      </c>
      <c r="C38" s="17">
        <f t="shared" ref="C38:F38" si="20">SUM(C39:C40)</f>
        <v>0</v>
      </c>
      <c r="D38" s="17">
        <f t="shared" si="20"/>
        <v>0</v>
      </c>
      <c r="E38" s="17">
        <f t="shared" si="10"/>
        <v>0</v>
      </c>
      <c r="F38" s="17">
        <f t="shared" si="20"/>
        <v>0</v>
      </c>
      <c r="G38" s="17">
        <f t="shared" ref="G38" si="21">SUM(G39:G40)</f>
        <v>0</v>
      </c>
    </row>
    <row r="39" spans="1:7" ht="25.5" hidden="1" x14ac:dyDescent="0.2">
      <c r="A39" s="52" t="s">
        <v>375</v>
      </c>
      <c r="B39" s="12" t="s">
        <v>376</v>
      </c>
      <c r="C39" s="23"/>
      <c r="D39" s="23"/>
      <c r="E39" s="23">
        <f t="shared" si="10"/>
        <v>0</v>
      </c>
      <c r="F39" s="23"/>
      <c r="G39" s="23">
        <f>SUM(E39:F39)</f>
        <v>0</v>
      </c>
    </row>
    <row r="40" spans="1:7" hidden="1" x14ac:dyDescent="0.2">
      <c r="A40" s="52" t="s">
        <v>329</v>
      </c>
      <c r="B40" s="12" t="s">
        <v>330</v>
      </c>
      <c r="C40" s="23"/>
      <c r="D40" s="23"/>
      <c r="E40" s="23">
        <f t="shared" si="10"/>
        <v>0</v>
      </c>
      <c r="F40" s="23"/>
      <c r="G40" s="23">
        <f>SUM(E40:F40)</f>
        <v>0</v>
      </c>
    </row>
    <row r="41" spans="1:7" x14ac:dyDescent="0.2">
      <c r="A41" s="52"/>
      <c r="B41" s="12"/>
      <c r="C41" s="23"/>
      <c r="D41" s="23"/>
      <c r="E41" s="23">
        <f t="shared" si="10"/>
        <v>0</v>
      </c>
      <c r="F41" s="23"/>
      <c r="G41" s="23"/>
    </row>
    <row r="42" spans="1:7" x14ac:dyDescent="0.2">
      <c r="A42" s="20">
        <v>1</v>
      </c>
      <c r="B42" s="21" t="s">
        <v>5</v>
      </c>
      <c r="C42" s="17">
        <f t="shared" ref="C42:F42" si="22">+C43+C49+C55+C63+C71+C77+C80+C84+C94+C98</f>
        <v>383325983</v>
      </c>
      <c r="D42" s="17">
        <f t="shared" si="22"/>
        <v>0</v>
      </c>
      <c r="E42" s="17">
        <f t="shared" si="10"/>
        <v>383325983</v>
      </c>
      <c r="F42" s="17">
        <f t="shared" si="22"/>
        <v>0</v>
      </c>
      <c r="G42" s="17">
        <f t="shared" ref="G42" si="23">+G43+G49+G55+G63+G71+G77+G80+G84+G94+G98</f>
        <v>383325983</v>
      </c>
    </row>
    <row r="43" spans="1:7" x14ac:dyDescent="0.2">
      <c r="A43" s="20" t="s">
        <v>6</v>
      </c>
      <c r="B43" s="21" t="s">
        <v>7</v>
      </c>
      <c r="C43" s="17">
        <f t="shared" ref="C43:F43" si="24">SUM(C44:C48)</f>
        <v>143765983</v>
      </c>
      <c r="D43" s="17">
        <f t="shared" si="24"/>
        <v>0</v>
      </c>
      <c r="E43" s="17">
        <f t="shared" si="10"/>
        <v>143765983</v>
      </c>
      <c r="F43" s="17">
        <f t="shared" si="24"/>
        <v>0</v>
      </c>
      <c r="G43" s="17">
        <f t="shared" ref="G43" si="25">SUM(G44:G48)</f>
        <v>143765983</v>
      </c>
    </row>
    <row r="44" spans="1:7" s="22" customFormat="1" ht="25.5" hidden="1" x14ac:dyDescent="0.2">
      <c r="A44" s="11" t="s">
        <v>137</v>
      </c>
      <c r="B44" s="12" t="s">
        <v>147</v>
      </c>
      <c r="C44" s="23"/>
      <c r="D44" s="23"/>
      <c r="E44" s="23">
        <f t="shared" si="10"/>
        <v>0</v>
      </c>
      <c r="F44" s="23"/>
      <c r="G44" s="23">
        <f>SUM(E44:F44)</f>
        <v>0</v>
      </c>
    </row>
    <row r="45" spans="1:7" ht="25.5" hidden="1" x14ac:dyDescent="0.2">
      <c r="A45" s="11" t="s">
        <v>83</v>
      </c>
      <c r="B45" s="12" t="s">
        <v>148</v>
      </c>
      <c r="C45" s="23"/>
      <c r="D45" s="23"/>
      <c r="E45" s="23">
        <f t="shared" si="10"/>
        <v>0</v>
      </c>
      <c r="F45" s="23"/>
      <c r="G45" s="23">
        <f>SUM(E45:F45)</f>
        <v>0</v>
      </c>
    </row>
    <row r="46" spans="1:7" x14ac:dyDescent="0.2">
      <c r="A46" s="11" t="s">
        <v>149</v>
      </c>
      <c r="B46" s="12" t="s">
        <v>150</v>
      </c>
      <c r="C46" s="23">
        <v>143675983</v>
      </c>
      <c r="D46" s="23"/>
      <c r="E46" s="23">
        <f t="shared" si="10"/>
        <v>143675983</v>
      </c>
      <c r="F46" s="23"/>
      <c r="G46" s="23">
        <f>SUM(E46:F46)</f>
        <v>143675983</v>
      </c>
    </row>
    <row r="47" spans="1:7" ht="25.5" hidden="1" x14ac:dyDescent="0.2">
      <c r="A47" s="11" t="s">
        <v>151</v>
      </c>
      <c r="B47" s="12" t="s">
        <v>152</v>
      </c>
      <c r="C47" s="23"/>
      <c r="D47" s="23"/>
      <c r="E47" s="23">
        <f t="shared" si="10"/>
        <v>0</v>
      </c>
      <c r="F47" s="23"/>
      <c r="G47" s="23">
        <f>SUM(E47:F47)</f>
        <v>0</v>
      </c>
    </row>
    <row r="48" spans="1:7" x14ac:dyDescent="0.2">
      <c r="A48" s="11" t="s">
        <v>8</v>
      </c>
      <c r="B48" s="12" t="s">
        <v>153</v>
      </c>
      <c r="C48" s="23">
        <v>90000</v>
      </c>
      <c r="D48" s="23"/>
      <c r="E48" s="23">
        <f t="shared" si="10"/>
        <v>90000</v>
      </c>
      <c r="F48" s="23"/>
      <c r="G48" s="23">
        <f>SUM(E48:F48)</f>
        <v>90000</v>
      </c>
    </row>
    <row r="49" spans="1:7" x14ac:dyDescent="0.2">
      <c r="A49" s="20" t="s">
        <v>126</v>
      </c>
      <c r="B49" s="21" t="s">
        <v>128</v>
      </c>
      <c r="C49" s="17">
        <f t="shared" ref="C49:F49" si="26">SUM(C50:C54)</f>
        <v>132920000</v>
      </c>
      <c r="D49" s="17">
        <f t="shared" si="26"/>
        <v>0</v>
      </c>
      <c r="E49" s="17">
        <f t="shared" si="10"/>
        <v>132920000</v>
      </c>
      <c r="F49" s="17">
        <f t="shared" si="26"/>
        <v>0</v>
      </c>
      <c r="G49" s="17">
        <f t="shared" ref="G49" si="27">SUM(G50:G54)</f>
        <v>132920000</v>
      </c>
    </row>
    <row r="50" spans="1:7" ht="25.5" x14ac:dyDescent="0.2">
      <c r="A50" s="11" t="s">
        <v>154</v>
      </c>
      <c r="B50" s="12" t="s">
        <v>155</v>
      </c>
      <c r="C50" s="23">
        <v>5400000</v>
      </c>
      <c r="D50" s="23"/>
      <c r="E50" s="23">
        <f t="shared" si="10"/>
        <v>5400000</v>
      </c>
      <c r="F50" s="23"/>
      <c r="G50" s="23">
        <f>SUM(E50:F50)</f>
        <v>5400000</v>
      </c>
    </row>
    <row r="51" spans="1:7" x14ac:dyDescent="0.2">
      <c r="A51" s="11" t="s">
        <v>156</v>
      </c>
      <c r="B51" s="12" t="s">
        <v>157</v>
      </c>
      <c r="C51" s="23">
        <v>52000000</v>
      </c>
      <c r="D51" s="23"/>
      <c r="E51" s="23">
        <f t="shared" si="10"/>
        <v>52000000</v>
      </c>
      <c r="F51" s="23"/>
      <c r="G51" s="23">
        <f>SUM(E51:F51)</f>
        <v>52000000</v>
      </c>
    </row>
    <row r="52" spans="1:7" x14ac:dyDescent="0.2">
      <c r="A52" s="11" t="s">
        <v>158</v>
      </c>
      <c r="B52" s="12" t="s">
        <v>159</v>
      </c>
      <c r="C52" s="23">
        <v>20000</v>
      </c>
      <c r="D52" s="23"/>
      <c r="E52" s="23">
        <f t="shared" si="10"/>
        <v>20000</v>
      </c>
      <c r="F52" s="23"/>
      <c r="G52" s="23">
        <f>SUM(E52:F52)</f>
        <v>20000</v>
      </c>
    </row>
    <row r="53" spans="1:7" x14ac:dyDescent="0.2">
      <c r="A53" s="11" t="s">
        <v>127</v>
      </c>
      <c r="B53" s="12" t="s">
        <v>160</v>
      </c>
      <c r="C53" s="23">
        <v>75000000</v>
      </c>
      <c r="D53" s="23"/>
      <c r="E53" s="23">
        <f t="shared" si="10"/>
        <v>75000000</v>
      </c>
      <c r="F53" s="23"/>
      <c r="G53" s="23">
        <f>SUM(E53:F53)</f>
        <v>75000000</v>
      </c>
    </row>
    <row r="54" spans="1:7" x14ac:dyDescent="0.2">
      <c r="A54" s="11" t="s">
        <v>161</v>
      </c>
      <c r="B54" s="12" t="s">
        <v>162</v>
      </c>
      <c r="C54" s="23">
        <v>500000</v>
      </c>
      <c r="D54" s="23"/>
      <c r="E54" s="23">
        <f t="shared" si="10"/>
        <v>500000</v>
      </c>
      <c r="F54" s="23"/>
      <c r="G54" s="23">
        <f>SUM(E54:F54)</f>
        <v>500000</v>
      </c>
    </row>
    <row r="55" spans="1:7" ht="25.5" x14ac:dyDescent="0.2">
      <c r="A55" s="25" t="s">
        <v>9</v>
      </c>
      <c r="B55" s="21" t="s">
        <v>10</v>
      </c>
      <c r="C55" s="17">
        <f t="shared" ref="C55:F55" si="28">SUM(C56:C62)</f>
        <v>8550000</v>
      </c>
      <c r="D55" s="17">
        <f t="shared" si="28"/>
        <v>0</v>
      </c>
      <c r="E55" s="17">
        <f t="shared" si="10"/>
        <v>8550000</v>
      </c>
      <c r="F55" s="17">
        <f t="shared" si="28"/>
        <v>0</v>
      </c>
      <c r="G55" s="17">
        <f t="shared" ref="G55" si="29">SUM(G56:G62)</f>
        <v>8550000</v>
      </c>
    </row>
    <row r="56" spans="1:7" x14ac:dyDescent="0.2">
      <c r="A56" s="11" t="s">
        <v>11</v>
      </c>
      <c r="B56" s="12" t="s">
        <v>163</v>
      </c>
      <c r="C56" s="23">
        <v>7000000</v>
      </c>
      <c r="D56" s="23"/>
      <c r="E56" s="23">
        <f t="shared" si="10"/>
        <v>7000000</v>
      </c>
      <c r="F56" s="23"/>
      <c r="G56" s="23">
        <f t="shared" ref="G56:G62" si="30">SUM(E56:F56)</f>
        <v>7000000</v>
      </c>
    </row>
    <row r="57" spans="1:7" hidden="1" x14ac:dyDescent="0.2">
      <c r="A57" s="11" t="s">
        <v>164</v>
      </c>
      <c r="B57" s="12" t="s">
        <v>165</v>
      </c>
      <c r="C57" s="23"/>
      <c r="D57" s="23"/>
      <c r="E57" s="23">
        <f t="shared" si="10"/>
        <v>0</v>
      </c>
      <c r="F57" s="23"/>
      <c r="G57" s="23">
        <f t="shared" si="30"/>
        <v>0</v>
      </c>
    </row>
    <row r="58" spans="1:7" ht="25.5" x14ac:dyDescent="0.2">
      <c r="A58" s="11" t="s">
        <v>12</v>
      </c>
      <c r="B58" s="12" t="s">
        <v>166</v>
      </c>
      <c r="C58" s="23">
        <v>1500000</v>
      </c>
      <c r="D58" s="23"/>
      <c r="E58" s="23">
        <f t="shared" si="10"/>
        <v>1500000</v>
      </c>
      <c r="F58" s="23"/>
      <c r="G58" s="23">
        <f t="shared" si="30"/>
        <v>1500000</v>
      </c>
    </row>
    <row r="59" spans="1:7" hidden="1" x14ac:dyDescent="0.2">
      <c r="A59" s="11" t="s">
        <v>13</v>
      </c>
      <c r="B59" s="12" t="s">
        <v>167</v>
      </c>
      <c r="C59" s="23"/>
      <c r="D59" s="23"/>
      <c r="E59" s="23">
        <f t="shared" si="10"/>
        <v>0</v>
      </c>
      <c r="F59" s="23"/>
      <c r="G59" s="23">
        <f t="shared" si="30"/>
        <v>0</v>
      </c>
    </row>
    <row r="60" spans="1:7" hidden="1" x14ac:dyDescent="0.2">
      <c r="A60" s="11" t="s">
        <v>168</v>
      </c>
      <c r="B60" s="12" t="s">
        <v>169</v>
      </c>
      <c r="C60" s="23"/>
      <c r="D60" s="23"/>
      <c r="E60" s="23">
        <f t="shared" si="10"/>
        <v>0</v>
      </c>
      <c r="F60" s="23"/>
      <c r="G60" s="23">
        <f t="shared" si="30"/>
        <v>0</v>
      </c>
    </row>
    <row r="61" spans="1:7" ht="38.25" x14ac:dyDescent="0.2">
      <c r="A61" s="11" t="s">
        <v>170</v>
      </c>
      <c r="B61" s="12" t="s">
        <v>171</v>
      </c>
      <c r="C61" s="23">
        <v>50000</v>
      </c>
      <c r="D61" s="23"/>
      <c r="E61" s="23">
        <f t="shared" si="10"/>
        <v>50000</v>
      </c>
      <c r="F61" s="23"/>
      <c r="G61" s="23">
        <f t="shared" si="30"/>
        <v>50000</v>
      </c>
    </row>
    <row r="62" spans="1:7" ht="25.5" hidden="1" x14ac:dyDescent="0.2">
      <c r="A62" s="11" t="s">
        <v>172</v>
      </c>
      <c r="B62" s="12" t="s">
        <v>173</v>
      </c>
      <c r="C62" s="23"/>
      <c r="D62" s="23"/>
      <c r="E62" s="23">
        <f t="shared" si="10"/>
        <v>0</v>
      </c>
      <c r="F62" s="23"/>
      <c r="G62" s="23">
        <f t="shared" si="30"/>
        <v>0</v>
      </c>
    </row>
    <row r="63" spans="1:7" ht="25.5" x14ac:dyDescent="0.2">
      <c r="A63" s="26" t="s">
        <v>14</v>
      </c>
      <c r="B63" s="21" t="s">
        <v>15</v>
      </c>
      <c r="C63" s="17">
        <f t="shared" ref="C63:F63" si="31">SUM(C64:C70)</f>
        <v>4000000</v>
      </c>
      <c r="D63" s="17">
        <f t="shared" si="31"/>
        <v>0</v>
      </c>
      <c r="E63" s="17">
        <f t="shared" si="10"/>
        <v>4000000</v>
      </c>
      <c r="F63" s="17">
        <f t="shared" si="31"/>
        <v>0</v>
      </c>
      <c r="G63" s="17">
        <f t="shared" ref="G63" si="32">SUM(G64:G70)</f>
        <v>4000000</v>
      </c>
    </row>
    <row r="64" spans="1:7" ht="25.5" hidden="1" x14ac:dyDescent="0.2">
      <c r="A64" s="11" t="s">
        <v>129</v>
      </c>
      <c r="B64" s="12" t="s">
        <v>174</v>
      </c>
      <c r="C64" s="23"/>
      <c r="D64" s="23"/>
      <c r="E64" s="23">
        <f t="shared" si="10"/>
        <v>0</v>
      </c>
      <c r="F64" s="23"/>
      <c r="G64" s="23">
        <f t="shared" ref="G64:G70" si="33">SUM(E64:F64)</f>
        <v>0</v>
      </c>
    </row>
    <row r="65" spans="1:7" hidden="1" x14ac:dyDescent="0.2">
      <c r="A65" s="11" t="s">
        <v>175</v>
      </c>
      <c r="B65" s="12" t="s">
        <v>176</v>
      </c>
      <c r="C65" s="23"/>
      <c r="D65" s="23"/>
      <c r="E65" s="23">
        <f t="shared" si="10"/>
        <v>0</v>
      </c>
      <c r="F65" s="23"/>
      <c r="G65" s="23">
        <f t="shared" si="33"/>
        <v>0</v>
      </c>
    </row>
    <row r="66" spans="1:7" hidden="1" x14ac:dyDescent="0.2">
      <c r="A66" s="11" t="s">
        <v>84</v>
      </c>
      <c r="B66" s="12" t="s">
        <v>177</v>
      </c>
      <c r="C66" s="23"/>
      <c r="D66" s="23"/>
      <c r="E66" s="23">
        <f t="shared" si="10"/>
        <v>0</v>
      </c>
      <c r="F66" s="23"/>
      <c r="G66" s="23">
        <f t="shared" si="33"/>
        <v>0</v>
      </c>
    </row>
    <row r="67" spans="1:7" ht="25.5" hidden="1" x14ac:dyDescent="0.2">
      <c r="A67" s="11" t="s">
        <v>130</v>
      </c>
      <c r="B67" s="12" t="s">
        <v>178</v>
      </c>
      <c r="C67" s="23"/>
      <c r="D67" s="23"/>
      <c r="E67" s="23">
        <f t="shared" si="10"/>
        <v>0</v>
      </c>
      <c r="F67" s="23"/>
      <c r="G67" s="23">
        <f t="shared" si="33"/>
        <v>0</v>
      </c>
    </row>
    <row r="68" spans="1:7" ht="25.5" hidden="1" x14ac:dyDescent="0.2">
      <c r="A68" s="11" t="s">
        <v>16</v>
      </c>
      <c r="B68" s="12" t="s">
        <v>179</v>
      </c>
      <c r="C68" s="23"/>
      <c r="D68" s="23"/>
      <c r="E68" s="23">
        <f t="shared" si="10"/>
        <v>0</v>
      </c>
      <c r="F68" s="23"/>
      <c r="G68" s="23">
        <f t="shared" si="33"/>
        <v>0</v>
      </c>
    </row>
    <row r="69" spans="1:7" x14ac:dyDescent="0.2">
      <c r="A69" s="11" t="s">
        <v>134</v>
      </c>
      <c r="B69" s="12" t="s">
        <v>180</v>
      </c>
      <c r="C69" s="23">
        <v>2000000</v>
      </c>
      <c r="D69" s="23"/>
      <c r="E69" s="23">
        <f t="shared" si="10"/>
        <v>2000000</v>
      </c>
      <c r="F69" s="23"/>
      <c r="G69" s="23">
        <f t="shared" si="33"/>
        <v>2000000</v>
      </c>
    </row>
    <row r="70" spans="1:7" ht="25.5" x14ac:dyDescent="0.2">
      <c r="A70" s="11" t="s">
        <v>17</v>
      </c>
      <c r="B70" s="12" t="s">
        <v>181</v>
      </c>
      <c r="C70" s="23">
        <v>2000000</v>
      </c>
      <c r="D70" s="23"/>
      <c r="E70" s="23">
        <f t="shared" si="10"/>
        <v>2000000</v>
      </c>
      <c r="F70" s="23"/>
      <c r="G70" s="23">
        <f t="shared" si="33"/>
        <v>2000000</v>
      </c>
    </row>
    <row r="71" spans="1:7" ht="25.5" x14ac:dyDescent="0.2">
      <c r="A71" s="26" t="s">
        <v>18</v>
      </c>
      <c r="B71" s="21" t="s">
        <v>19</v>
      </c>
      <c r="C71" s="17">
        <f t="shared" ref="C71:F71" si="34">SUM(C72:C75)</f>
        <v>26600000</v>
      </c>
      <c r="D71" s="17">
        <f t="shared" si="34"/>
        <v>0</v>
      </c>
      <c r="E71" s="17">
        <f t="shared" si="10"/>
        <v>26600000</v>
      </c>
      <c r="F71" s="17">
        <f t="shared" si="34"/>
        <v>0</v>
      </c>
      <c r="G71" s="17">
        <f t="shared" ref="G71" si="35">SUM(G72:G75)</f>
        <v>26600000</v>
      </c>
    </row>
    <row r="72" spans="1:7" x14ac:dyDescent="0.2">
      <c r="A72" s="11" t="s">
        <v>135</v>
      </c>
      <c r="B72" s="12" t="s">
        <v>182</v>
      </c>
      <c r="C72" s="23">
        <v>100000</v>
      </c>
      <c r="D72" s="23"/>
      <c r="E72" s="23">
        <f t="shared" si="10"/>
        <v>100000</v>
      </c>
      <c r="F72" s="23"/>
      <c r="G72" s="23">
        <f>SUM(E72:F72)</f>
        <v>100000</v>
      </c>
    </row>
    <row r="73" spans="1:7" x14ac:dyDescent="0.2">
      <c r="A73" s="11" t="s">
        <v>20</v>
      </c>
      <c r="B73" s="12" t="s">
        <v>183</v>
      </c>
      <c r="C73" s="23">
        <v>10000000</v>
      </c>
      <c r="D73" s="23"/>
      <c r="E73" s="23">
        <f t="shared" si="10"/>
        <v>10000000</v>
      </c>
      <c r="F73" s="23"/>
      <c r="G73" s="23">
        <f>SUM(E73:F73)</f>
        <v>10000000</v>
      </c>
    </row>
    <row r="74" spans="1:7" x14ac:dyDescent="0.2">
      <c r="A74" s="11" t="s">
        <v>184</v>
      </c>
      <c r="B74" s="12" t="s">
        <v>185</v>
      </c>
      <c r="C74" s="23">
        <v>8000000</v>
      </c>
      <c r="D74" s="23"/>
      <c r="E74" s="23">
        <f t="shared" si="10"/>
        <v>8000000</v>
      </c>
      <c r="F74" s="23"/>
      <c r="G74" s="23">
        <f>SUM(E74:F74)</f>
        <v>8000000</v>
      </c>
    </row>
    <row r="75" spans="1:7" x14ac:dyDescent="0.2">
      <c r="A75" s="11" t="s">
        <v>274</v>
      </c>
      <c r="B75" s="12" t="s">
        <v>275</v>
      </c>
      <c r="C75" s="23">
        <v>8500000</v>
      </c>
      <c r="D75" s="23"/>
      <c r="E75" s="23">
        <f t="shared" si="10"/>
        <v>8500000</v>
      </c>
      <c r="F75" s="23"/>
      <c r="G75" s="23">
        <f>SUM(E75:F75)</f>
        <v>8500000</v>
      </c>
    </row>
    <row r="76" spans="1:7" x14ac:dyDescent="0.2">
      <c r="A76" s="11"/>
      <c r="B76" s="12"/>
      <c r="C76" s="23"/>
      <c r="D76" s="23"/>
      <c r="E76" s="23">
        <f t="shared" si="10"/>
        <v>0</v>
      </c>
      <c r="F76" s="23"/>
      <c r="G76" s="23">
        <f>SUM(E76:F76)</f>
        <v>0</v>
      </c>
    </row>
    <row r="77" spans="1:7" ht="25.5" x14ac:dyDescent="0.2">
      <c r="A77" s="27" t="s">
        <v>21</v>
      </c>
      <c r="B77" s="28" t="s">
        <v>22</v>
      </c>
      <c r="C77" s="17">
        <f t="shared" ref="C77:F77" si="36">SUM(C78:C79)</f>
        <v>48000000</v>
      </c>
      <c r="D77" s="17">
        <f t="shared" si="36"/>
        <v>0</v>
      </c>
      <c r="E77" s="17">
        <f t="shared" ref="E77:E140" si="37">SUM(C77:D77)</f>
        <v>48000000</v>
      </c>
      <c r="F77" s="17">
        <f t="shared" si="36"/>
        <v>0</v>
      </c>
      <c r="G77" s="17">
        <f t="shared" ref="G77" si="38">SUM(G78:G79)</f>
        <v>48000000</v>
      </c>
    </row>
    <row r="78" spans="1:7" x14ac:dyDescent="0.2">
      <c r="A78" s="11" t="s">
        <v>23</v>
      </c>
      <c r="B78" s="12" t="s">
        <v>186</v>
      </c>
      <c r="C78" s="23">
        <v>48000000</v>
      </c>
      <c r="D78" s="23"/>
      <c r="E78" s="23">
        <f t="shared" si="37"/>
        <v>48000000</v>
      </c>
      <c r="F78" s="23"/>
      <c r="G78" s="23">
        <f>SUM(E78:F78)</f>
        <v>48000000</v>
      </c>
    </row>
    <row r="79" spans="1:7" s="22" customFormat="1" ht="25.5" hidden="1" x14ac:dyDescent="0.2">
      <c r="A79" s="11" t="s">
        <v>187</v>
      </c>
      <c r="B79" s="12" t="s">
        <v>188</v>
      </c>
      <c r="C79" s="23"/>
      <c r="D79" s="23"/>
      <c r="E79" s="23">
        <f t="shared" si="37"/>
        <v>0</v>
      </c>
      <c r="F79" s="23"/>
      <c r="G79" s="23">
        <f>SUM(E79:F79)</f>
        <v>0</v>
      </c>
    </row>
    <row r="80" spans="1:7" x14ac:dyDescent="0.2">
      <c r="A80" s="26" t="s">
        <v>24</v>
      </c>
      <c r="B80" s="21" t="s">
        <v>25</v>
      </c>
      <c r="C80" s="17">
        <f t="shared" ref="C80:F80" si="39">SUM(C81:C83)</f>
        <v>6000000</v>
      </c>
      <c r="D80" s="17">
        <f t="shared" si="39"/>
        <v>0</v>
      </c>
      <c r="E80" s="17">
        <f t="shared" si="37"/>
        <v>6000000</v>
      </c>
      <c r="F80" s="17">
        <f t="shared" si="39"/>
        <v>0</v>
      </c>
      <c r="G80" s="17">
        <f t="shared" ref="G80" si="40">SUM(G81:G83)</f>
        <v>6000000</v>
      </c>
    </row>
    <row r="81" spans="1:7" x14ac:dyDescent="0.2">
      <c r="A81" s="11" t="s">
        <v>189</v>
      </c>
      <c r="B81" s="12" t="s">
        <v>190</v>
      </c>
      <c r="C81" s="23"/>
      <c r="D81" s="23"/>
      <c r="E81" s="23">
        <f t="shared" si="37"/>
        <v>0</v>
      </c>
      <c r="F81" s="23"/>
      <c r="G81" s="23">
        <f>SUM(E81:F81)</f>
        <v>0</v>
      </c>
    </row>
    <row r="82" spans="1:7" ht="25.5" x14ac:dyDescent="0.2">
      <c r="A82" s="11" t="s">
        <v>26</v>
      </c>
      <c r="B82" s="12" t="s">
        <v>191</v>
      </c>
      <c r="C82" s="23">
        <v>4000000</v>
      </c>
      <c r="D82" s="23"/>
      <c r="E82" s="23">
        <f t="shared" si="37"/>
        <v>4000000</v>
      </c>
      <c r="F82" s="23"/>
      <c r="G82" s="23">
        <f>SUM(E82:F82)</f>
        <v>4000000</v>
      </c>
    </row>
    <row r="83" spans="1:7" ht="25.5" x14ac:dyDescent="0.2">
      <c r="A83" s="11" t="s">
        <v>348</v>
      </c>
      <c r="B83" s="12" t="s">
        <v>349</v>
      </c>
      <c r="C83" s="23">
        <v>2000000</v>
      </c>
      <c r="D83" s="23"/>
      <c r="E83" s="23">
        <f t="shared" si="37"/>
        <v>2000000</v>
      </c>
      <c r="F83" s="23"/>
      <c r="G83" s="23">
        <f>SUM(E83:F83)</f>
        <v>2000000</v>
      </c>
    </row>
    <row r="84" spans="1:7" ht="25.5" x14ac:dyDescent="0.2">
      <c r="A84" s="29" t="s">
        <v>27</v>
      </c>
      <c r="B84" s="30" t="s">
        <v>28</v>
      </c>
      <c r="C84" s="17">
        <f t="shared" ref="C84:F84" si="41">SUM(C85:C93)</f>
        <v>10990000</v>
      </c>
      <c r="D84" s="17">
        <f t="shared" si="41"/>
        <v>0</v>
      </c>
      <c r="E84" s="17">
        <f t="shared" si="37"/>
        <v>10990000</v>
      </c>
      <c r="F84" s="17">
        <f t="shared" si="41"/>
        <v>0</v>
      </c>
      <c r="G84" s="17">
        <f t="shared" ref="G84" si="42">SUM(G85:G93)</f>
        <v>10990000</v>
      </c>
    </row>
    <row r="85" spans="1:7" ht="25.5" hidden="1" x14ac:dyDescent="0.2">
      <c r="A85" s="11" t="s">
        <v>85</v>
      </c>
      <c r="B85" s="12" t="s">
        <v>192</v>
      </c>
      <c r="C85" s="23"/>
      <c r="D85" s="23"/>
      <c r="E85" s="23">
        <f t="shared" si="37"/>
        <v>0</v>
      </c>
      <c r="F85" s="23"/>
      <c r="G85" s="23">
        <f t="shared" ref="G85:G93" si="43">SUM(E85:F85)</f>
        <v>0</v>
      </c>
    </row>
    <row r="86" spans="1:7" ht="25.5" hidden="1" x14ac:dyDescent="0.2">
      <c r="A86" s="11" t="s">
        <v>193</v>
      </c>
      <c r="B86" s="12" t="s">
        <v>194</v>
      </c>
      <c r="C86" s="23"/>
      <c r="D86" s="23"/>
      <c r="E86" s="23">
        <f t="shared" si="37"/>
        <v>0</v>
      </c>
      <c r="F86" s="23"/>
      <c r="G86" s="23">
        <f t="shared" si="43"/>
        <v>0</v>
      </c>
    </row>
    <row r="87" spans="1:7" ht="25.5" hidden="1" x14ac:dyDescent="0.2">
      <c r="A87" s="11" t="s">
        <v>86</v>
      </c>
      <c r="B87" s="12" t="s">
        <v>195</v>
      </c>
      <c r="C87" s="23"/>
      <c r="D87" s="23"/>
      <c r="E87" s="23">
        <f t="shared" si="37"/>
        <v>0</v>
      </c>
      <c r="F87" s="23"/>
      <c r="G87" s="23">
        <f t="shared" si="43"/>
        <v>0</v>
      </c>
    </row>
    <row r="88" spans="1:7" ht="38.25" x14ac:dyDescent="0.2">
      <c r="A88" s="11" t="s">
        <v>29</v>
      </c>
      <c r="B88" s="12" t="s">
        <v>196</v>
      </c>
      <c r="C88" s="23">
        <v>200000</v>
      </c>
      <c r="D88" s="23"/>
      <c r="E88" s="23">
        <f t="shared" si="37"/>
        <v>200000</v>
      </c>
      <c r="F88" s="23"/>
      <c r="G88" s="23">
        <f t="shared" si="43"/>
        <v>200000</v>
      </c>
    </row>
    <row r="89" spans="1:7" s="22" customFormat="1" ht="25.5" x14ac:dyDescent="0.2">
      <c r="A89" s="11" t="s">
        <v>30</v>
      </c>
      <c r="B89" s="12" t="s">
        <v>197</v>
      </c>
      <c r="C89" s="23">
        <v>5000000</v>
      </c>
      <c r="D89" s="23"/>
      <c r="E89" s="23">
        <f t="shared" si="37"/>
        <v>5000000</v>
      </c>
      <c r="F89" s="23"/>
      <c r="G89" s="23">
        <f t="shared" si="43"/>
        <v>5000000</v>
      </c>
    </row>
    <row r="90" spans="1:7" ht="25.5" x14ac:dyDescent="0.2">
      <c r="A90" s="11" t="s">
        <v>133</v>
      </c>
      <c r="B90" s="12" t="s">
        <v>198</v>
      </c>
      <c r="C90" s="23"/>
      <c r="D90" s="23"/>
      <c r="E90" s="23">
        <f t="shared" si="37"/>
        <v>0</v>
      </c>
      <c r="F90" s="23"/>
      <c r="G90" s="23">
        <f t="shared" si="43"/>
        <v>0</v>
      </c>
    </row>
    <row r="91" spans="1:7" ht="25.5" x14ac:dyDescent="0.2">
      <c r="A91" s="11" t="s">
        <v>31</v>
      </c>
      <c r="B91" s="12" t="s">
        <v>278</v>
      </c>
      <c r="C91" s="23">
        <v>4000000</v>
      </c>
      <c r="D91" s="23"/>
      <c r="E91" s="23">
        <f t="shared" si="37"/>
        <v>4000000</v>
      </c>
      <c r="F91" s="23"/>
      <c r="G91" s="23">
        <f t="shared" si="43"/>
        <v>4000000</v>
      </c>
    </row>
    <row r="92" spans="1:7" ht="38.25" x14ac:dyDescent="0.2">
      <c r="A92" s="11" t="s">
        <v>32</v>
      </c>
      <c r="B92" s="12" t="s">
        <v>199</v>
      </c>
      <c r="C92" s="23">
        <v>290000</v>
      </c>
      <c r="D92" s="23"/>
      <c r="E92" s="23">
        <f t="shared" si="37"/>
        <v>290000</v>
      </c>
      <c r="F92" s="23"/>
      <c r="G92" s="23">
        <f t="shared" si="43"/>
        <v>290000</v>
      </c>
    </row>
    <row r="93" spans="1:7" ht="25.5" x14ac:dyDescent="0.2">
      <c r="A93" s="11" t="s">
        <v>33</v>
      </c>
      <c r="B93" s="12" t="s">
        <v>279</v>
      </c>
      <c r="C93" s="23">
        <v>1500000</v>
      </c>
      <c r="D93" s="23"/>
      <c r="E93" s="23">
        <f t="shared" si="37"/>
        <v>1500000</v>
      </c>
      <c r="F93" s="23"/>
      <c r="G93" s="23">
        <f t="shared" si="43"/>
        <v>1500000</v>
      </c>
    </row>
    <row r="94" spans="1:7" x14ac:dyDescent="0.2">
      <c r="A94" s="26" t="s">
        <v>272</v>
      </c>
      <c r="B94" s="12"/>
      <c r="C94" s="17">
        <f t="shared" ref="C94:F94" si="44">SUM(C95:C97)</f>
        <v>1500000</v>
      </c>
      <c r="D94" s="17">
        <f t="shared" si="44"/>
        <v>0</v>
      </c>
      <c r="E94" s="17">
        <f t="shared" si="37"/>
        <v>1500000</v>
      </c>
      <c r="F94" s="17">
        <f t="shared" si="44"/>
        <v>0</v>
      </c>
      <c r="G94" s="17">
        <f t="shared" ref="G94" si="45">SUM(G95:G97)</f>
        <v>1500000</v>
      </c>
    </row>
    <row r="95" spans="1:7" ht="25.5" hidden="1" x14ac:dyDescent="0.2">
      <c r="A95" s="11" t="s">
        <v>200</v>
      </c>
      <c r="B95" s="12" t="s">
        <v>201</v>
      </c>
      <c r="C95" s="23"/>
      <c r="D95" s="23"/>
      <c r="E95" s="23">
        <f t="shared" si="37"/>
        <v>0</v>
      </c>
      <c r="F95" s="23"/>
      <c r="G95" s="23">
        <f>SUM(E95:F95)</f>
        <v>0</v>
      </c>
    </row>
    <row r="96" spans="1:7" hidden="1" x14ac:dyDescent="0.2">
      <c r="A96" s="11" t="s">
        <v>332</v>
      </c>
      <c r="B96" s="12" t="s">
        <v>333</v>
      </c>
      <c r="C96" s="23"/>
      <c r="D96" s="23"/>
      <c r="E96" s="23">
        <f t="shared" si="37"/>
        <v>0</v>
      </c>
      <c r="F96" s="23"/>
      <c r="G96" s="23">
        <f>SUM(E96:F96)</f>
        <v>0</v>
      </c>
    </row>
    <row r="97" spans="1:7" x14ac:dyDescent="0.2">
      <c r="A97" s="11" t="s">
        <v>142</v>
      </c>
      <c r="B97" s="12" t="s">
        <v>202</v>
      </c>
      <c r="C97" s="23">
        <v>1500000</v>
      </c>
      <c r="D97" s="23"/>
      <c r="E97" s="23">
        <f t="shared" si="37"/>
        <v>1500000</v>
      </c>
      <c r="F97" s="23"/>
      <c r="G97" s="23">
        <f>SUM(E97:F97)</f>
        <v>1500000</v>
      </c>
    </row>
    <row r="98" spans="1:7" x14ac:dyDescent="0.2">
      <c r="A98" s="26" t="s">
        <v>34</v>
      </c>
      <c r="B98" s="31" t="s">
        <v>35</v>
      </c>
      <c r="C98" s="17">
        <f t="shared" ref="C98:F98" si="46">SUM(C99:C101)</f>
        <v>1000000</v>
      </c>
      <c r="D98" s="17">
        <f t="shared" si="46"/>
        <v>0</v>
      </c>
      <c r="E98" s="17">
        <f t="shared" si="37"/>
        <v>1000000</v>
      </c>
      <c r="F98" s="17">
        <f t="shared" si="46"/>
        <v>0</v>
      </c>
      <c r="G98" s="17">
        <f t="shared" ref="G98" si="47">SUM(G99:G101)</f>
        <v>1000000</v>
      </c>
    </row>
    <row r="99" spans="1:7" hidden="1" x14ac:dyDescent="0.2">
      <c r="A99" s="11" t="s">
        <v>203</v>
      </c>
      <c r="B99" s="12" t="s">
        <v>204</v>
      </c>
      <c r="C99" s="23"/>
      <c r="D99" s="23"/>
      <c r="E99" s="23">
        <f t="shared" si="37"/>
        <v>0</v>
      </c>
      <c r="F99" s="23"/>
      <c r="G99" s="23">
        <f>SUM(E99:F99)</f>
        <v>0</v>
      </c>
    </row>
    <row r="100" spans="1:7" x14ac:dyDescent="0.2">
      <c r="A100" s="11" t="s">
        <v>205</v>
      </c>
      <c r="B100" s="12" t="s">
        <v>206</v>
      </c>
      <c r="C100" s="23">
        <v>1000000</v>
      </c>
      <c r="D100" s="23"/>
      <c r="E100" s="23">
        <f t="shared" si="37"/>
        <v>1000000</v>
      </c>
      <c r="F100" s="23"/>
      <c r="G100" s="23">
        <f>SUM(E100:F100)</f>
        <v>1000000</v>
      </c>
    </row>
    <row r="101" spans="1:7" hidden="1" x14ac:dyDescent="0.2">
      <c r="A101" s="11" t="s">
        <v>36</v>
      </c>
      <c r="B101" s="12" t="s">
        <v>207</v>
      </c>
      <c r="C101" s="23"/>
      <c r="D101" s="23"/>
      <c r="E101" s="23">
        <f t="shared" si="37"/>
        <v>0</v>
      </c>
      <c r="F101" s="23"/>
      <c r="G101" s="23">
        <f>SUM(E101:F101)</f>
        <v>0</v>
      </c>
    </row>
    <row r="102" spans="1:7" ht="25.5" x14ac:dyDescent="0.2">
      <c r="A102" s="20">
        <v>2</v>
      </c>
      <c r="B102" s="21" t="s">
        <v>37</v>
      </c>
      <c r="C102" s="17">
        <f t="shared" ref="C102:F102" si="48">+C103+C109+C114+C122+C125+C128</f>
        <v>89200000</v>
      </c>
      <c r="D102" s="17">
        <f t="shared" si="48"/>
        <v>0</v>
      </c>
      <c r="E102" s="17">
        <f t="shared" si="37"/>
        <v>89200000</v>
      </c>
      <c r="F102" s="17">
        <f t="shared" si="48"/>
        <v>0</v>
      </c>
      <c r="G102" s="17">
        <f t="shared" ref="G102" si="49">+G103+G109+G114+G122+G125+G128</f>
        <v>89200000</v>
      </c>
    </row>
    <row r="103" spans="1:7" ht="25.5" x14ac:dyDescent="0.2">
      <c r="A103" s="20" t="s">
        <v>38</v>
      </c>
      <c r="B103" s="21" t="s">
        <v>39</v>
      </c>
      <c r="C103" s="17">
        <f t="shared" ref="C103:F103" si="50">SUM(C104:C108)</f>
        <v>35800000</v>
      </c>
      <c r="D103" s="17">
        <f t="shared" si="50"/>
        <v>0</v>
      </c>
      <c r="E103" s="17">
        <f t="shared" si="37"/>
        <v>35800000</v>
      </c>
      <c r="F103" s="17">
        <f t="shared" si="50"/>
        <v>0</v>
      </c>
      <c r="G103" s="17">
        <f t="shared" ref="G103" si="51">SUM(G104:G108)</f>
        <v>35800000</v>
      </c>
    </row>
    <row r="104" spans="1:7" x14ac:dyDescent="0.2">
      <c r="A104" s="11" t="s">
        <v>40</v>
      </c>
      <c r="B104" s="12" t="s">
        <v>208</v>
      </c>
      <c r="C104" s="23">
        <v>25000000</v>
      </c>
      <c r="D104" s="23"/>
      <c r="E104" s="23">
        <f t="shared" si="37"/>
        <v>25000000</v>
      </c>
      <c r="F104" s="23"/>
      <c r="G104" s="23">
        <f>SUM(E104:F104)</f>
        <v>25000000</v>
      </c>
    </row>
    <row r="105" spans="1:7" ht="25.5" x14ac:dyDescent="0.2">
      <c r="A105" s="11" t="s">
        <v>131</v>
      </c>
      <c r="B105" s="12" t="s">
        <v>209</v>
      </c>
      <c r="C105" s="23">
        <v>10000000</v>
      </c>
      <c r="D105" s="23"/>
      <c r="E105" s="23">
        <f t="shared" si="37"/>
        <v>10000000</v>
      </c>
      <c r="F105" s="23"/>
      <c r="G105" s="23">
        <f>SUM(E105:F105)</f>
        <v>10000000</v>
      </c>
    </row>
    <row r="106" spans="1:7" hidden="1" x14ac:dyDescent="0.2">
      <c r="A106" s="11" t="s">
        <v>273</v>
      </c>
      <c r="B106" s="12" t="s">
        <v>210</v>
      </c>
      <c r="C106" s="23"/>
      <c r="D106" s="23"/>
      <c r="E106" s="23">
        <f t="shared" si="37"/>
        <v>0</v>
      </c>
      <c r="F106" s="23"/>
      <c r="G106" s="23">
        <f>SUM(E106:F106)</f>
        <v>0</v>
      </c>
    </row>
    <row r="107" spans="1:7" x14ac:dyDescent="0.2">
      <c r="A107" s="11" t="s">
        <v>41</v>
      </c>
      <c r="B107" s="12" t="s">
        <v>211</v>
      </c>
      <c r="C107" s="23">
        <v>300000</v>
      </c>
      <c r="D107" s="23"/>
      <c r="E107" s="23">
        <f t="shared" si="37"/>
        <v>300000</v>
      </c>
      <c r="F107" s="23"/>
      <c r="G107" s="23">
        <f>SUM(E107:F107)</f>
        <v>300000</v>
      </c>
    </row>
    <row r="108" spans="1:7" x14ac:dyDescent="0.2">
      <c r="A108" s="11" t="s">
        <v>42</v>
      </c>
      <c r="B108" s="12" t="s">
        <v>212</v>
      </c>
      <c r="C108" s="23">
        <v>500000</v>
      </c>
      <c r="D108" s="23"/>
      <c r="E108" s="23">
        <f t="shared" si="37"/>
        <v>500000</v>
      </c>
      <c r="F108" s="23"/>
      <c r="G108" s="23">
        <f>SUM(E108:F108)</f>
        <v>500000</v>
      </c>
    </row>
    <row r="109" spans="1:7" s="22" customFormat="1" ht="25.5" x14ac:dyDescent="0.2">
      <c r="A109" s="29" t="s">
        <v>43</v>
      </c>
      <c r="B109" s="32" t="s">
        <v>44</v>
      </c>
      <c r="C109" s="17">
        <f t="shared" ref="C109:F109" si="52">SUM(C110:C113)</f>
        <v>3500000</v>
      </c>
      <c r="D109" s="17">
        <f t="shared" si="52"/>
        <v>0</v>
      </c>
      <c r="E109" s="17">
        <f t="shared" si="37"/>
        <v>3500000</v>
      </c>
      <c r="F109" s="17">
        <f t="shared" si="52"/>
        <v>0</v>
      </c>
      <c r="G109" s="17">
        <f t="shared" ref="G109" si="53">SUM(G110:G113)</f>
        <v>3500000</v>
      </c>
    </row>
    <row r="110" spans="1:7" s="22" customFormat="1" ht="25.5" hidden="1" x14ac:dyDescent="0.2">
      <c r="A110" s="11" t="s">
        <v>141</v>
      </c>
      <c r="B110" s="12" t="s">
        <v>213</v>
      </c>
      <c r="C110" s="23"/>
      <c r="D110" s="23"/>
      <c r="E110" s="23">
        <f t="shared" si="37"/>
        <v>0</v>
      </c>
      <c r="F110" s="23"/>
      <c r="G110" s="23">
        <f>SUM(E110:F110)</f>
        <v>0</v>
      </c>
    </row>
    <row r="111" spans="1:7" hidden="1" x14ac:dyDescent="0.2">
      <c r="A111" s="11" t="s">
        <v>123</v>
      </c>
      <c r="B111" s="12" t="s">
        <v>214</v>
      </c>
      <c r="C111" s="23"/>
      <c r="D111" s="23"/>
      <c r="E111" s="23">
        <f t="shared" si="37"/>
        <v>0</v>
      </c>
      <c r="F111" s="23"/>
      <c r="G111" s="23">
        <f>SUM(E111:F111)</f>
        <v>0</v>
      </c>
    </row>
    <row r="112" spans="1:7" x14ac:dyDescent="0.2">
      <c r="A112" s="11" t="s">
        <v>121</v>
      </c>
      <c r="B112" s="12" t="s">
        <v>215</v>
      </c>
      <c r="C112" s="23">
        <v>3500000</v>
      </c>
      <c r="D112" s="23"/>
      <c r="E112" s="23">
        <f t="shared" si="37"/>
        <v>3500000</v>
      </c>
      <c r="F112" s="23"/>
      <c r="G112" s="23">
        <f>SUM(E112:F112)</f>
        <v>3500000</v>
      </c>
    </row>
    <row r="113" spans="1:7" hidden="1" x14ac:dyDescent="0.2">
      <c r="A113" s="11" t="s">
        <v>45</v>
      </c>
      <c r="B113" s="12" t="s">
        <v>216</v>
      </c>
      <c r="C113" s="23"/>
      <c r="D113" s="23"/>
      <c r="E113" s="23">
        <f t="shared" si="37"/>
        <v>0</v>
      </c>
      <c r="F113" s="23"/>
      <c r="G113" s="23">
        <f>SUM(E113:F113)</f>
        <v>0</v>
      </c>
    </row>
    <row r="114" spans="1:7" ht="38.25" x14ac:dyDescent="0.2">
      <c r="A114" s="33" t="s">
        <v>46</v>
      </c>
      <c r="B114" s="21" t="s">
        <v>47</v>
      </c>
      <c r="C114" s="17">
        <f t="shared" ref="C114:F114" si="54">SUM(C115:C121)</f>
        <v>16000000</v>
      </c>
      <c r="D114" s="17">
        <f t="shared" si="54"/>
        <v>0</v>
      </c>
      <c r="E114" s="17">
        <f t="shared" si="37"/>
        <v>16000000</v>
      </c>
      <c r="F114" s="17">
        <f t="shared" si="54"/>
        <v>0</v>
      </c>
      <c r="G114" s="17">
        <f t="shared" ref="G114" si="55">SUM(G115:G121)</f>
        <v>16000000</v>
      </c>
    </row>
    <row r="115" spans="1:7" ht="25.5" x14ac:dyDescent="0.2">
      <c r="A115" s="11" t="s">
        <v>48</v>
      </c>
      <c r="B115" s="12" t="s">
        <v>217</v>
      </c>
      <c r="C115" s="23">
        <v>1000000</v>
      </c>
      <c r="D115" s="23"/>
      <c r="E115" s="23">
        <f t="shared" si="37"/>
        <v>1000000</v>
      </c>
      <c r="F115" s="23"/>
      <c r="G115" s="23">
        <f t="shared" ref="G115:G121" si="56">SUM(E115:F115)</f>
        <v>1000000</v>
      </c>
    </row>
    <row r="116" spans="1:7" s="22" customFormat="1" ht="25.5" hidden="1" x14ac:dyDescent="0.2">
      <c r="A116" s="11" t="s">
        <v>87</v>
      </c>
      <c r="B116" s="12" t="s">
        <v>218</v>
      </c>
      <c r="C116" s="23"/>
      <c r="D116" s="23"/>
      <c r="E116" s="23">
        <f t="shared" si="37"/>
        <v>0</v>
      </c>
      <c r="F116" s="23"/>
      <c r="G116" s="23">
        <f t="shared" si="56"/>
        <v>0</v>
      </c>
    </row>
    <row r="117" spans="1:7" hidden="1" x14ac:dyDescent="0.2">
      <c r="A117" s="11" t="s">
        <v>88</v>
      </c>
      <c r="B117" s="12" t="s">
        <v>219</v>
      </c>
      <c r="C117" s="23"/>
      <c r="D117" s="23"/>
      <c r="E117" s="23">
        <f t="shared" si="37"/>
        <v>0</v>
      </c>
      <c r="F117" s="23"/>
      <c r="G117" s="23">
        <f t="shared" si="56"/>
        <v>0</v>
      </c>
    </row>
    <row r="118" spans="1:7" ht="38.25" x14ac:dyDescent="0.2">
      <c r="A118" s="11" t="s">
        <v>89</v>
      </c>
      <c r="B118" s="12" t="s">
        <v>220</v>
      </c>
      <c r="C118" s="23">
        <v>5000000</v>
      </c>
      <c r="D118" s="23"/>
      <c r="E118" s="23">
        <f t="shared" si="37"/>
        <v>5000000</v>
      </c>
      <c r="F118" s="23"/>
      <c r="G118" s="23">
        <f t="shared" si="56"/>
        <v>5000000</v>
      </c>
    </row>
    <row r="119" spans="1:7" s="22" customFormat="1" hidden="1" x14ac:dyDescent="0.2">
      <c r="A119" s="11" t="s">
        <v>90</v>
      </c>
      <c r="B119" s="12" t="s">
        <v>221</v>
      </c>
      <c r="C119" s="23"/>
      <c r="D119" s="23"/>
      <c r="E119" s="23">
        <f t="shared" si="37"/>
        <v>0</v>
      </c>
      <c r="F119" s="23"/>
      <c r="G119" s="23">
        <f t="shared" si="56"/>
        <v>0</v>
      </c>
    </row>
    <row r="120" spans="1:7" s="22" customFormat="1" ht="25.5" hidden="1" x14ac:dyDescent="0.2">
      <c r="A120" s="11" t="s">
        <v>91</v>
      </c>
      <c r="B120" s="12" t="s">
        <v>222</v>
      </c>
      <c r="C120" s="23"/>
      <c r="D120" s="23"/>
      <c r="E120" s="23">
        <f t="shared" si="37"/>
        <v>0</v>
      </c>
      <c r="F120" s="23"/>
      <c r="G120" s="23">
        <f t="shared" si="56"/>
        <v>0</v>
      </c>
    </row>
    <row r="121" spans="1:7" s="22" customFormat="1" ht="25.5" x14ac:dyDescent="0.2">
      <c r="A121" s="11" t="s">
        <v>92</v>
      </c>
      <c r="B121" s="12" t="s">
        <v>223</v>
      </c>
      <c r="C121" s="23">
        <v>10000000</v>
      </c>
      <c r="D121" s="23"/>
      <c r="E121" s="23">
        <f t="shared" si="37"/>
        <v>10000000</v>
      </c>
      <c r="F121" s="23"/>
      <c r="G121" s="23">
        <f t="shared" si="56"/>
        <v>10000000</v>
      </c>
    </row>
    <row r="122" spans="1:7" s="22" customFormat="1" ht="25.5" x14ac:dyDescent="0.2">
      <c r="A122" s="29" t="s">
        <v>49</v>
      </c>
      <c r="B122" s="30" t="s">
        <v>50</v>
      </c>
      <c r="C122" s="17">
        <f t="shared" ref="C122:F122" si="57">SUM(C123:C124)</f>
        <v>3000000</v>
      </c>
      <c r="D122" s="17">
        <f t="shared" si="57"/>
        <v>0</v>
      </c>
      <c r="E122" s="17">
        <f t="shared" si="37"/>
        <v>3000000</v>
      </c>
      <c r="F122" s="17">
        <f t="shared" si="57"/>
        <v>0</v>
      </c>
      <c r="G122" s="17">
        <f t="shared" ref="G122" si="58">SUM(G123:G124)</f>
        <v>3000000</v>
      </c>
    </row>
    <row r="123" spans="1:7" s="22" customFormat="1" hidden="1" x14ac:dyDescent="0.2">
      <c r="A123" s="11" t="s">
        <v>93</v>
      </c>
      <c r="B123" s="12" t="s">
        <v>224</v>
      </c>
      <c r="C123" s="23"/>
      <c r="D123" s="23"/>
      <c r="E123" s="23">
        <f t="shared" si="37"/>
        <v>0</v>
      </c>
      <c r="F123" s="23"/>
      <c r="G123" s="23">
        <f>SUM(E123:F123)</f>
        <v>0</v>
      </c>
    </row>
    <row r="124" spans="1:7" s="22" customFormat="1" x14ac:dyDescent="0.2">
      <c r="A124" s="11" t="s">
        <v>51</v>
      </c>
      <c r="B124" s="12" t="s">
        <v>225</v>
      </c>
      <c r="C124" s="23">
        <v>3000000</v>
      </c>
      <c r="D124" s="23"/>
      <c r="E124" s="23">
        <f t="shared" si="37"/>
        <v>3000000</v>
      </c>
      <c r="F124" s="23"/>
      <c r="G124" s="23">
        <f>SUM(E124:F124)</f>
        <v>3000000</v>
      </c>
    </row>
    <row r="125" spans="1:7" s="22" customFormat="1" ht="38.25" hidden="1" x14ac:dyDescent="0.2">
      <c r="A125" s="25" t="s">
        <v>113</v>
      </c>
      <c r="B125" s="30" t="s">
        <v>114</v>
      </c>
      <c r="C125" s="17">
        <f t="shared" ref="C125:G125" si="59">+C126</f>
        <v>0</v>
      </c>
      <c r="D125" s="17">
        <f t="shared" si="59"/>
        <v>0</v>
      </c>
      <c r="E125" s="17">
        <f t="shared" si="37"/>
        <v>0</v>
      </c>
      <c r="F125" s="17">
        <f t="shared" si="59"/>
        <v>0</v>
      </c>
      <c r="G125" s="17">
        <f t="shared" si="59"/>
        <v>0</v>
      </c>
    </row>
    <row r="126" spans="1:7" hidden="1" x14ac:dyDescent="0.2">
      <c r="A126" s="34" t="s">
        <v>115</v>
      </c>
      <c r="B126" s="35" t="s">
        <v>116</v>
      </c>
      <c r="C126" s="23"/>
      <c r="D126" s="23"/>
      <c r="E126" s="23">
        <f t="shared" si="37"/>
        <v>0</v>
      </c>
      <c r="F126" s="23"/>
      <c r="G126" s="23">
        <f>SUM(E126:F126)</f>
        <v>0</v>
      </c>
    </row>
    <row r="127" spans="1:7" s="22" customFormat="1" ht="25.5" hidden="1" x14ac:dyDescent="0.2">
      <c r="A127" s="11" t="s">
        <v>226</v>
      </c>
      <c r="B127" s="12" t="s">
        <v>227</v>
      </c>
      <c r="C127" s="23"/>
      <c r="D127" s="23"/>
      <c r="E127" s="23">
        <f t="shared" si="37"/>
        <v>0</v>
      </c>
      <c r="F127" s="23"/>
      <c r="G127" s="23">
        <f>SUM(E127:F127)</f>
        <v>0</v>
      </c>
    </row>
    <row r="128" spans="1:7" s="22" customFormat="1" ht="25.5" x14ac:dyDescent="0.2">
      <c r="A128" s="29" t="s">
        <v>52</v>
      </c>
      <c r="B128" s="30" t="s">
        <v>53</v>
      </c>
      <c r="C128" s="17">
        <f t="shared" ref="C128:F128" si="60">SUM(C129:C136)</f>
        <v>30900000</v>
      </c>
      <c r="D128" s="17">
        <f t="shared" si="60"/>
        <v>0</v>
      </c>
      <c r="E128" s="17">
        <f t="shared" si="37"/>
        <v>30900000</v>
      </c>
      <c r="F128" s="17">
        <f t="shared" si="60"/>
        <v>0</v>
      </c>
      <c r="G128" s="17">
        <f t="shared" ref="G128" si="61">SUM(G129:G136)</f>
        <v>30900000</v>
      </c>
    </row>
    <row r="129" spans="1:7" ht="25.5" x14ac:dyDescent="0.2">
      <c r="A129" s="11" t="s">
        <v>94</v>
      </c>
      <c r="B129" s="12" t="s">
        <v>228</v>
      </c>
      <c r="C129" s="23">
        <v>3500000</v>
      </c>
      <c r="D129" s="23"/>
      <c r="E129" s="23">
        <f t="shared" si="37"/>
        <v>3500000</v>
      </c>
      <c r="F129" s="23"/>
      <c r="G129" s="23">
        <f t="shared" ref="G129:G136" si="62">SUM(E129:F129)</f>
        <v>3500000</v>
      </c>
    </row>
    <row r="130" spans="1:7" ht="25.5" x14ac:dyDescent="0.2">
      <c r="A130" s="11" t="s">
        <v>117</v>
      </c>
      <c r="B130" s="12" t="s">
        <v>229</v>
      </c>
      <c r="C130" s="23">
        <v>1500000</v>
      </c>
      <c r="D130" s="23"/>
      <c r="E130" s="23">
        <f t="shared" si="37"/>
        <v>1500000</v>
      </c>
      <c r="F130" s="23"/>
      <c r="G130" s="23">
        <f t="shared" si="62"/>
        <v>1500000</v>
      </c>
    </row>
    <row r="131" spans="1:7" ht="25.5" x14ac:dyDescent="0.2">
      <c r="A131" s="11" t="s">
        <v>54</v>
      </c>
      <c r="B131" s="12" t="s">
        <v>230</v>
      </c>
      <c r="C131" s="23">
        <v>20000000</v>
      </c>
      <c r="D131" s="23"/>
      <c r="E131" s="23">
        <f t="shared" si="37"/>
        <v>20000000</v>
      </c>
      <c r="F131" s="23"/>
      <c r="G131" s="23">
        <f t="shared" si="62"/>
        <v>20000000</v>
      </c>
    </row>
    <row r="132" spans="1:7" x14ac:dyDescent="0.2">
      <c r="A132" s="11" t="s">
        <v>95</v>
      </c>
      <c r="B132" s="12" t="s">
        <v>231</v>
      </c>
      <c r="C132" s="23">
        <v>1200000</v>
      </c>
      <c r="D132" s="23"/>
      <c r="E132" s="23">
        <f t="shared" si="37"/>
        <v>1200000</v>
      </c>
      <c r="F132" s="23"/>
      <c r="G132" s="23">
        <f t="shared" si="62"/>
        <v>1200000</v>
      </c>
    </row>
    <row r="133" spans="1:7" x14ac:dyDescent="0.2">
      <c r="A133" s="11" t="s">
        <v>55</v>
      </c>
      <c r="B133" s="12" t="s">
        <v>232</v>
      </c>
      <c r="C133" s="23">
        <v>4500000</v>
      </c>
      <c r="D133" s="23"/>
      <c r="E133" s="23">
        <f t="shared" si="37"/>
        <v>4500000</v>
      </c>
      <c r="F133" s="23"/>
      <c r="G133" s="23">
        <f t="shared" si="62"/>
        <v>4500000</v>
      </c>
    </row>
    <row r="134" spans="1:7" ht="25.5" hidden="1" x14ac:dyDescent="0.2">
      <c r="A134" s="11" t="s">
        <v>96</v>
      </c>
      <c r="B134" s="12" t="s">
        <v>233</v>
      </c>
      <c r="C134" s="23"/>
      <c r="D134" s="23"/>
      <c r="E134" s="23">
        <f t="shared" si="37"/>
        <v>0</v>
      </c>
      <c r="F134" s="23"/>
      <c r="G134" s="23">
        <f t="shared" si="62"/>
        <v>0</v>
      </c>
    </row>
    <row r="135" spans="1:7" ht="25.5" hidden="1" x14ac:dyDescent="0.2">
      <c r="A135" s="11" t="s">
        <v>132</v>
      </c>
      <c r="B135" s="12" t="s">
        <v>234</v>
      </c>
      <c r="C135" s="23"/>
      <c r="D135" s="23"/>
      <c r="E135" s="23">
        <f t="shared" si="37"/>
        <v>0</v>
      </c>
      <c r="F135" s="23"/>
      <c r="G135" s="23">
        <f t="shared" si="62"/>
        <v>0</v>
      </c>
    </row>
    <row r="136" spans="1:7" ht="25.5" x14ac:dyDescent="0.2">
      <c r="A136" s="11" t="s">
        <v>56</v>
      </c>
      <c r="B136" s="12" t="s">
        <v>235</v>
      </c>
      <c r="C136" s="23">
        <v>200000</v>
      </c>
      <c r="D136" s="23"/>
      <c r="E136" s="23">
        <f t="shared" si="37"/>
        <v>200000</v>
      </c>
      <c r="F136" s="23"/>
      <c r="G136" s="23">
        <f t="shared" si="62"/>
        <v>200000</v>
      </c>
    </row>
    <row r="137" spans="1:7" x14ac:dyDescent="0.2">
      <c r="A137" s="11"/>
      <c r="B137" s="12"/>
      <c r="C137" s="23"/>
      <c r="D137" s="23"/>
      <c r="E137" s="23">
        <f t="shared" si="37"/>
        <v>0</v>
      </c>
      <c r="F137" s="23"/>
      <c r="G137" s="23"/>
    </row>
    <row r="138" spans="1:7" hidden="1" x14ac:dyDescent="0.2">
      <c r="A138" s="29">
        <v>3</v>
      </c>
      <c r="B138" s="12"/>
      <c r="C138" s="17">
        <f t="shared" ref="C138:G139" si="63">+C139</f>
        <v>0</v>
      </c>
      <c r="D138" s="17">
        <f t="shared" si="63"/>
        <v>0</v>
      </c>
      <c r="E138" s="17">
        <f t="shared" si="37"/>
        <v>0</v>
      </c>
      <c r="F138" s="17">
        <f t="shared" si="63"/>
        <v>0</v>
      </c>
      <c r="G138" s="17">
        <f t="shared" si="63"/>
        <v>0</v>
      </c>
    </row>
    <row r="139" spans="1:7" hidden="1" x14ac:dyDescent="0.2">
      <c r="A139" s="29" t="s">
        <v>271</v>
      </c>
      <c r="B139" s="12"/>
      <c r="C139" s="17">
        <f t="shared" si="63"/>
        <v>0</v>
      </c>
      <c r="D139" s="17">
        <f t="shared" si="63"/>
        <v>0</v>
      </c>
      <c r="E139" s="17">
        <f t="shared" si="37"/>
        <v>0</v>
      </c>
      <c r="F139" s="17">
        <f t="shared" si="63"/>
        <v>0</v>
      </c>
      <c r="G139" s="17">
        <f t="shared" si="63"/>
        <v>0</v>
      </c>
    </row>
    <row r="140" spans="1:7" hidden="1" x14ac:dyDescent="0.2">
      <c r="A140" s="11" t="s">
        <v>236</v>
      </c>
      <c r="B140" s="12" t="s">
        <v>237</v>
      </c>
      <c r="C140" s="23"/>
      <c r="D140" s="23"/>
      <c r="E140" s="23">
        <f t="shared" si="37"/>
        <v>0</v>
      </c>
      <c r="F140" s="23"/>
      <c r="G140" s="23"/>
    </row>
    <row r="141" spans="1:7" x14ac:dyDescent="0.2">
      <c r="A141" s="20">
        <v>5</v>
      </c>
      <c r="B141" s="21" t="s">
        <v>57</v>
      </c>
      <c r="C141" s="17">
        <f t="shared" ref="C141:F141" si="64">+C142+C151+C158+C161</f>
        <v>12700000</v>
      </c>
      <c r="D141" s="17">
        <f t="shared" si="64"/>
        <v>0</v>
      </c>
      <c r="E141" s="17">
        <f t="shared" ref="E141:E193" si="65">SUM(C141:D141)</f>
        <v>12700000</v>
      </c>
      <c r="F141" s="17">
        <f t="shared" si="64"/>
        <v>0</v>
      </c>
      <c r="G141" s="17">
        <f t="shared" ref="G141" si="66">+G142+G151+G158+G161</f>
        <v>12700000</v>
      </c>
    </row>
    <row r="142" spans="1:7" ht="25.5" x14ac:dyDescent="0.2">
      <c r="A142" s="20" t="s">
        <v>58</v>
      </c>
      <c r="B142" s="21" t="s">
        <v>59</v>
      </c>
      <c r="C142" s="17">
        <f t="shared" ref="C142:F142" si="67">SUM(C143:C150)</f>
        <v>12700000</v>
      </c>
      <c r="D142" s="17">
        <f t="shared" si="67"/>
        <v>0</v>
      </c>
      <c r="E142" s="17">
        <f t="shared" si="65"/>
        <v>12700000</v>
      </c>
      <c r="F142" s="17">
        <f t="shared" si="67"/>
        <v>0</v>
      </c>
      <c r="G142" s="17">
        <f t="shared" ref="G142" si="68">SUM(G143:G150)</f>
        <v>12700000</v>
      </c>
    </row>
    <row r="143" spans="1:7" ht="25.5" hidden="1" x14ac:dyDescent="0.2">
      <c r="A143" s="11" t="s">
        <v>97</v>
      </c>
      <c r="B143" s="12" t="s">
        <v>238</v>
      </c>
      <c r="C143" s="23"/>
      <c r="D143" s="23"/>
      <c r="E143" s="23">
        <f t="shared" si="65"/>
        <v>0</v>
      </c>
      <c r="F143" s="23"/>
      <c r="G143" s="23">
        <f t="shared" ref="G143:G150" si="69">SUM(E143:F143)</f>
        <v>0</v>
      </c>
    </row>
    <row r="144" spans="1:7" hidden="1" x14ac:dyDescent="0.2">
      <c r="A144" s="11" t="s">
        <v>119</v>
      </c>
      <c r="B144" s="12" t="s">
        <v>239</v>
      </c>
      <c r="C144" s="23"/>
      <c r="D144" s="23"/>
      <c r="E144" s="23">
        <f t="shared" si="65"/>
        <v>0</v>
      </c>
      <c r="F144" s="23"/>
      <c r="G144" s="23">
        <f t="shared" si="69"/>
        <v>0</v>
      </c>
    </row>
    <row r="145" spans="1:7" x14ac:dyDescent="0.2">
      <c r="A145" s="11" t="s">
        <v>144</v>
      </c>
      <c r="B145" s="12" t="s">
        <v>240</v>
      </c>
      <c r="C145" s="23">
        <v>4000000</v>
      </c>
      <c r="D145" s="23"/>
      <c r="E145" s="23">
        <f t="shared" si="65"/>
        <v>4000000</v>
      </c>
      <c r="F145" s="23"/>
      <c r="G145" s="23">
        <f t="shared" si="69"/>
        <v>4000000</v>
      </c>
    </row>
    <row r="146" spans="1:7" x14ac:dyDescent="0.2">
      <c r="A146" s="11" t="s">
        <v>60</v>
      </c>
      <c r="B146" s="12" t="s">
        <v>241</v>
      </c>
      <c r="C146" s="23">
        <v>8000000</v>
      </c>
      <c r="D146" s="23"/>
      <c r="E146" s="23">
        <f t="shared" si="65"/>
        <v>8000000</v>
      </c>
      <c r="F146" s="23"/>
      <c r="G146" s="23">
        <f t="shared" si="69"/>
        <v>8000000</v>
      </c>
    </row>
    <row r="147" spans="1:7" ht="25.5" hidden="1" x14ac:dyDescent="0.2">
      <c r="A147" s="11" t="s">
        <v>61</v>
      </c>
      <c r="B147" s="12" t="s">
        <v>242</v>
      </c>
      <c r="C147" s="23"/>
      <c r="D147" s="23"/>
      <c r="E147" s="23">
        <f t="shared" si="65"/>
        <v>0</v>
      </c>
      <c r="F147" s="23"/>
      <c r="G147" s="23">
        <f t="shared" si="69"/>
        <v>0</v>
      </c>
    </row>
    <row r="148" spans="1:7" ht="25.5" x14ac:dyDescent="0.2">
      <c r="A148" s="11" t="s">
        <v>120</v>
      </c>
      <c r="B148" s="12" t="s">
        <v>243</v>
      </c>
      <c r="C148" s="23">
        <v>700000</v>
      </c>
      <c r="D148" s="23"/>
      <c r="E148" s="23">
        <f t="shared" si="65"/>
        <v>700000</v>
      </c>
      <c r="F148" s="23"/>
      <c r="G148" s="23">
        <f t="shared" si="69"/>
        <v>700000</v>
      </c>
    </row>
    <row r="149" spans="1:7" ht="38.25" hidden="1" x14ac:dyDescent="0.2">
      <c r="A149" s="11" t="s">
        <v>244</v>
      </c>
      <c r="B149" s="12" t="s">
        <v>245</v>
      </c>
      <c r="C149" s="23"/>
      <c r="D149" s="23"/>
      <c r="E149" s="23">
        <f t="shared" si="65"/>
        <v>0</v>
      </c>
      <c r="F149" s="23"/>
      <c r="G149" s="23">
        <f t="shared" si="69"/>
        <v>0</v>
      </c>
    </row>
    <row r="150" spans="1:7" hidden="1" x14ac:dyDescent="0.2">
      <c r="A150" s="11" t="s">
        <v>62</v>
      </c>
      <c r="B150" s="12" t="s">
        <v>246</v>
      </c>
      <c r="C150" s="23"/>
      <c r="D150" s="23"/>
      <c r="E150" s="23">
        <f t="shared" si="65"/>
        <v>0</v>
      </c>
      <c r="F150" s="23"/>
      <c r="G150" s="23">
        <f t="shared" si="69"/>
        <v>0</v>
      </c>
    </row>
    <row r="151" spans="1:7" ht="25.5" hidden="1" x14ac:dyDescent="0.2">
      <c r="A151" s="25" t="s">
        <v>98</v>
      </c>
      <c r="B151" s="21" t="s">
        <v>99</v>
      </c>
      <c r="C151" s="17">
        <f t="shared" ref="C151:F151" si="70">SUM(C152:C157)</f>
        <v>0</v>
      </c>
      <c r="D151" s="17">
        <f t="shared" si="70"/>
        <v>0</v>
      </c>
      <c r="E151" s="17">
        <f t="shared" si="65"/>
        <v>0</v>
      </c>
      <c r="F151" s="17">
        <f t="shared" si="70"/>
        <v>0</v>
      </c>
      <c r="G151" s="17">
        <f t="shared" ref="G151" si="71">SUM(G152:G157)</f>
        <v>0</v>
      </c>
    </row>
    <row r="152" spans="1:7" hidden="1" x14ac:dyDescent="0.2">
      <c r="A152" s="11" t="s">
        <v>100</v>
      </c>
      <c r="B152" s="12" t="s">
        <v>247</v>
      </c>
      <c r="C152" s="23"/>
      <c r="D152" s="23"/>
      <c r="E152" s="23">
        <f t="shared" si="65"/>
        <v>0</v>
      </c>
      <c r="F152" s="23"/>
      <c r="G152" s="23">
        <f t="shared" ref="G152:G157" si="72">SUM(E152:F152)</f>
        <v>0</v>
      </c>
    </row>
    <row r="153" spans="1:7" hidden="1" x14ac:dyDescent="0.2">
      <c r="A153" s="11" t="s">
        <v>248</v>
      </c>
      <c r="B153" s="12" t="s">
        <v>249</v>
      </c>
      <c r="C153" s="23"/>
      <c r="D153" s="23"/>
      <c r="E153" s="23">
        <f t="shared" si="65"/>
        <v>0</v>
      </c>
      <c r="F153" s="23"/>
      <c r="G153" s="23">
        <f t="shared" si="72"/>
        <v>0</v>
      </c>
    </row>
    <row r="154" spans="1:7" hidden="1" x14ac:dyDescent="0.2">
      <c r="A154" s="11" t="s">
        <v>250</v>
      </c>
      <c r="B154" s="12" t="s">
        <v>251</v>
      </c>
      <c r="C154" s="23"/>
      <c r="D154" s="23"/>
      <c r="E154" s="23">
        <f t="shared" si="65"/>
        <v>0</v>
      </c>
      <c r="F154" s="23"/>
      <c r="G154" s="23">
        <f t="shared" si="72"/>
        <v>0</v>
      </c>
    </row>
    <row r="155" spans="1:7" hidden="1" x14ac:dyDescent="0.2">
      <c r="A155" s="11" t="s">
        <v>252</v>
      </c>
      <c r="B155" s="12" t="s">
        <v>253</v>
      </c>
      <c r="C155" s="23"/>
      <c r="D155" s="23"/>
      <c r="E155" s="23">
        <f t="shared" si="65"/>
        <v>0</v>
      </c>
      <c r="F155" s="23"/>
      <c r="G155" s="23">
        <f t="shared" si="72"/>
        <v>0</v>
      </c>
    </row>
    <row r="156" spans="1:7" hidden="1" x14ac:dyDescent="0.2">
      <c r="A156" s="11" t="s">
        <v>122</v>
      </c>
      <c r="B156" s="13" t="s">
        <v>254</v>
      </c>
      <c r="C156" s="23"/>
      <c r="D156" s="23"/>
      <c r="E156" s="23">
        <f t="shared" si="65"/>
        <v>0</v>
      </c>
      <c r="F156" s="23"/>
      <c r="G156" s="23">
        <f t="shared" si="72"/>
        <v>0</v>
      </c>
    </row>
    <row r="157" spans="1:7" ht="25.5" hidden="1" x14ac:dyDescent="0.2">
      <c r="A157" s="11" t="s">
        <v>101</v>
      </c>
      <c r="B157" s="13" t="s">
        <v>255</v>
      </c>
      <c r="C157" s="23"/>
      <c r="D157" s="23"/>
      <c r="E157" s="23">
        <f t="shared" si="65"/>
        <v>0</v>
      </c>
      <c r="F157" s="23"/>
      <c r="G157" s="23">
        <f t="shared" si="72"/>
        <v>0</v>
      </c>
    </row>
    <row r="158" spans="1:7" hidden="1" x14ac:dyDescent="0.2">
      <c r="A158" s="21" t="s">
        <v>102</v>
      </c>
      <c r="B158" s="21" t="s">
        <v>103</v>
      </c>
      <c r="C158" s="17">
        <f t="shared" ref="C158:F158" si="73">SUM(C159:C160)</f>
        <v>0</v>
      </c>
      <c r="D158" s="17">
        <f t="shared" si="73"/>
        <v>0</v>
      </c>
      <c r="E158" s="17">
        <f t="shared" si="65"/>
        <v>0</v>
      </c>
      <c r="F158" s="17">
        <f t="shared" si="73"/>
        <v>0</v>
      </c>
      <c r="G158" s="17">
        <f t="shared" ref="G158" si="74">SUM(G159:G160)</f>
        <v>0</v>
      </c>
    </row>
    <row r="159" spans="1:7" hidden="1" x14ac:dyDescent="0.2">
      <c r="A159" s="11" t="s">
        <v>256</v>
      </c>
      <c r="B159" s="13" t="s">
        <v>257</v>
      </c>
      <c r="C159" s="23"/>
      <c r="D159" s="23"/>
      <c r="E159" s="23">
        <f t="shared" si="65"/>
        <v>0</v>
      </c>
      <c r="F159" s="23"/>
      <c r="G159" s="23">
        <f>SUM(E159:F159)</f>
        <v>0</v>
      </c>
    </row>
    <row r="160" spans="1:7" hidden="1" x14ac:dyDescent="0.2">
      <c r="A160" s="11" t="s">
        <v>143</v>
      </c>
      <c r="B160" s="13" t="s">
        <v>258</v>
      </c>
      <c r="C160" s="23"/>
      <c r="D160" s="23"/>
      <c r="E160" s="23">
        <f t="shared" si="65"/>
        <v>0</v>
      </c>
      <c r="F160" s="23"/>
      <c r="G160" s="23">
        <f>SUM(E160:F160)</f>
        <v>0</v>
      </c>
    </row>
    <row r="161" spans="1:7" s="36" customFormat="1" ht="25.5" hidden="1" x14ac:dyDescent="0.2">
      <c r="A161" s="20" t="s">
        <v>104</v>
      </c>
      <c r="B161" s="21" t="s">
        <v>105</v>
      </c>
      <c r="C161" s="17">
        <f t="shared" ref="C161:F161" si="75">SUM(C162:C165)</f>
        <v>0</v>
      </c>
      <c r="D161" s="17">
        <f t="shared" si="75"/>
        <v>0</v>
      </c>
      <c r="E161" s="17">
        <f t="shared" si="65"/>
        <v>0</v>
      </c>
      <c r="F161" s="17">
        <f t="shared" si="75"/>
        <v>0</v>
      </c>
      <c r="G161" s="17">
        <f t="shared" ref="G161" si="76">SUM(G162:G165)</f>
        <v>0</v>
      </c>
    </row>
    <row r="162" spans="1:7" s="22" customFormat="1" hidden="1" x14ac:dyDescent="0.2">
      <c r="A162" s="11" t="s">
        <v>118</v>
      </c>
      <c r="B162" s="12" t="s">
        <v>136</v>
      </c>
      <c r="C162" s="23"/>
      <c r="D162" s="23"/>
      <c r="E162" s="23">
        <f t="shared" si="65"/>
        <v>0</v>
      </c>
      <c r="F162" s="23"/>
      <c r="G162" s="23">
        <f>SUM(E162:F162)</f>
        <v>0</v>
      </c>
    </row>
    <row r="163" spans="1:7" hidden="1" x14ac:dyDescent="0.2">
      <c r="A163" s="11" t="s">
        <v>106</v>
      </c>
      <c r="B163" s="12" t="s">
        <v>259</v>
      </c>
      <c r="C163" s="23"/>
      <c r="D163" s="23"/>
      <c r="E163" s="23">
        <f t="shared" si="65"/>
        <v>0</v>
      </c>
      <c r="F163" s="23"/>
      <c r="G163" s="23">
        <f>SUM(E163:F163)</f>
        <v>0</v>
      </c>
    </row>
    <row r="164" spans="1:7" hidden="1" x14ac:dyDescent="0.2">
      <c r="A164" s="11" t="s">
        <v>260</v>
      </c>
      <c r="B164" s="12" t="s">
        <v>261</v>
      </c>
      <c r="C164" s="23"/>
      <c r="D164" s="23"/>
      <c r="E164" s="23">
        <f t="shared" si="65"/>
        <v>0</v>
      </c>
      <c r="F164" s="23"/>
      <c r="G164" s="23">
        <f>SUM(E164:F164)</f>
        <v>0</v>
      </c>
    </row>
    <row r="165" spans="1:7" hidden="1" x14ac:dyDescent="0.2">
      <c r="A165" s="11" t="s">
        <v>262</v>
      </c>
      <c r="B165" s="12" t="s">
        <v>263</v>
      </c>
      <c r="C165" s="23"/>
      <c r="D165" s="23"/>
      <c r="E165" s="23">
        <f t="shared" si="65"/>
        <v>0</v>
      </c>
      <c r="F165" s="23"/>
      <c r="G165" s="23">
        <f>SUM(E165:F165)</f>
        <v>0</v>
      </c>
    </row>
    <row r="166" spans="1:7" ht="25.5" x14ac:dyDescent="0.2">
      <c r="A166" s="25">
        <v>6</v>
      </c>
      <c r="B166" s="37" t="s">
        <v>63</v>
      </c>
      <c r="C166" s="17">
        <f>+C167+C19+C186+C1241+C182+C190+C178</f>
        <v>424030181</v>
      </c>
      <c r="D166" s="17">
        <f>+D167+D19+D186+D1241+D182+D190+D178</f>
        <v>400000000</v>
      </c>
      <c r="E166" s="17">
        <f t="shared" si="65"/>
        <v>824030181</v>
      </c>
      <c r="F166" s="17">
        <f>+F167+F19+F186+F1241+F182+F190+F178</f>
        <v>0</v>
      </c>
      <c r="G166" s="17">
        <f>+G167+G19+G186+G1241+G182+G190+G178</f>
        <v>824030181</v>
      </c>
    </row>
    <row r="167" spans="1:7" ht="38.25" x14ac:dyDescent="0.2">
      <c r="A167" s="25" t="s">
        <v>64</v>
      </c>
      <c r="B167" s="37" t="s">
        <v>65</v>
      </c>
      <c r="C167" s="17">
        <f t="shared" ref="C167:F167" si="77">+C168+C170+C175</f>
        <v>12441181</v>
      </c>
      <c r="D167" s="17">
        <f t="shared" si="77"/>
        <v>400000000</v>
      </c>
      <c r="E167" s="17">
        <f t="shared" si="65"/>
        <v>412441181</v>
      </c>
      <c r="F167" s="17">
        <f t="shared" si="77"/>
        <v>0</v>
      </c>
      <c r="G167" s="17">
        <f t="shared" ref="G167" si="78">+G168+G170+G175</f>
        <v>412441181</v>
      </c>
    </row>
    <row r="168" spans="1:7" ht="25.5" hidden="1" x14ac:dyDescent="0.2">
      <c r="A168" s="25" t="s">
        <v>66</v>
      </c>
      <c r="B168" s="37" t="s">
        <v>67</v>
      </c>
      <c r="C168" s="17">
        <f t="shared" ref="C168:G168" si="79">+C169</f>
        <v>0</v>
      </c>
      <c r="D168" s="17">
        <f t="shared" si="79"/>
        <v>0</v>
      </c>
      <c r="E168" s="17">
        <f t="shared" si="65"/>
        <v>0</v>
      </c>
      <c r="F168" s="17">
        <f t="shared" si="79"/>
        <v>0</v>
      </c>
      <c r="G168" s="17">
        <f t="shared" si="79"/>
        <v>0</v>
      </c>
    </row>
    <row r="169" spans="1:7" hidden="1" x14ac:dyDescent="0.2">
      <c r="A169" s="11" t="s">
        <v>68</v>
      </c>
      <c r="B169" s="12" t="s">
        <v>270</v>
      </c>
      <c r="C169" s="23"/>
      <c r="D169" s="23"/>
      <c r="E169" s="23">
        <f t="shared" si="65"/>
        <v>0</v>
      </c>
      <c r="F169" s="23"/>
      <c r="G169" s="23">
        <f>SUM(E169:F169)</f>
        <v>0</v>
      </c>
    </row>
    <row r="170" spans="1:7" ht="38.25" x14ac:dyDescent="0.2">
      <c r="A170" s="25" t="s">
        <v>70</v>
      </c>
      <c r="B170" s="37" t="s">
        <v>125</v>
      </c>
      <c r="C170" s="17">
        <f t="shared" ref="C170:F170" si="80">SUM(C171:C174)</f>
        <v>2000000</v>
      </c>
      <c r="D170" s="17">
        <f t="shared" si="80"/>
        <v>400000000</v>
      </c>
      <c r="E170" s="17">
        <f t="shared" si="65"/>
        <v>402000000</v>
      </c>
      <c r="F170" s="17">
        <f t="shared" si="80"/>
        <v>0</v>
      </c>
      <c r="G170" s="17">
        <f t="shared" ref="G170" si="81">SUM(G171:G174)</f>
        <v>402000000</v>
      </c>
    </row>
    <row r="171" spans="1:7" ht="25.5" x14ac:dyDescent="0.2">
      <c r="A171" s="11" t="s">
        <v>71</v>
      </c>
      <c r="B171" s="12" t="s">
        <v>72</v>
      </c>
      <c r="C171" s="23">
        <v>2000000</v>
      </c>
      <c r="D171" s="23"/>
      <c r="E171" s="23">
        <f t="shared" si="65"/>
        <v>2000000</v>
      </c>
      <c r="F171" s="23"/>
      <c r="G171" s="23">
        <f>SUM(E171:F171)</f>
        <v>2000000</v>
      </c>
    </row>
    <row r="172" spans="1:7" ht="38.25" x14ac:dyDescent="0.2">
      <c r="A172" s="11" t="s">
        <v>350</v>
      </c>
      <c r="B172" s="12" t="s">
        <v>351</v>
      </c>
      <c r="C172" s="23"/>
      <c r="D172" s="23">
        <v>400000000</v>
      </c>
      <c r="E172" s="23">
        <f t="shared" si="65"/>
        <v>400000000</v>
      </c>
      <c r="F172" s="23"/>
      <c r="G172" s="23">
        <f>SUM(E172:F172)</f>
        <v>400000000</v>
      </c>
    </row>
    <row r="173" spans="1:7" ht="51" hidden="1" x14ac:dyDescent="0.2">
      <c r="A173" s="11" t="s">
        <v>378</v>
      </c>
      <c r="B173" s="12" t="s">
        <v>379</v>
      </c>
      <c r="C173" s="23"/>
      <c r="D173" s="23"/>
      <c r="E173" s="23">
        <f t="shared" si="65"/>
        <v>0</v>
      </c>
      <c r="F173" s="23"/>
      <c r="G173" s="23">
        <f>SUM(E173:F173)</f>
        <v>0</v>
      </c>
    </row>
    <row r="174" spans="1:7" ht="25.5" hidden="1" x14ac:dyDescent="0.2">
      <c r="A174" s="11" t="s">
        <v>385</v>
      </c>
      <c r="B174" s="12" t="s">
        <v>386</v>
      </c>
      <c r="C174" s="23"/>
      <c r="D174" s="23"/>
      <c r="E174" s="23">
        <f t="shared" si="65"/>
        <v>0</v>
      </c>
      <c r="F174" s="23"/>
      <c r="G174" s="23">
        <f>SUM(E174:F174)</f>
        <v>0</v>
      </c>
    </row>
    <row r="175" spans="1:7" ht="38.25" x14ac:dyDescent="0.2">
      <c r="A175" s="25" t="s">
        <v>73</v>
      </c>
      <c r="B175" s="37" t="s">
        <v>124</v>
      </c>
      <c r="C175" s="17">
        <f t="shared" ref="C175:F175" si="82">SUM(C176:C177)</f>
        <v>10441181</v>
      </c>
      <c r="D175" s="17">
        <f t="shared" si="82"/>
        <v>0</v>
      </c>
      <c r="E175" s="17">
        <f t="shared" si="65"/>
        <v>10441181</v>
      </c>
      <c r="F175" s="17">
        <f t="shared" si="82"/>
        <v>0</v>
      </c>
      <c r="G175" s="17">
        <f t="shared" ref="G175" si="83">SUM(G176:G177)</f>
        <v>10441181</v>
      </c>
    </row>
    <row r="176" spans="1:7" s="38" customFormat="1" ht="38.25" x14ac:dyDescent="0.2">
      <c r="A176" s="11" t="s">
        <v>74</v>
      </c>
      <c r="B176" s="12" t="s">
        <v>352</v>
      </c>
      <c r="C176" s="23">
        <v>7296247</v>
      </c>
      <c r="D176" s="23"/>
      <c r="E176" s="23">
        <f t="shared" si="65"/>
        <v>7296247</v>
      </c>
      <c r="F176" s="23"/>
      <c r="G176" s="23">
        <f>SUM(E176:F176)</f>
        <v>7296247</v>
      </c>
    </row>
    <row r="177" spans="1:7" s="38" customFormat="1" ht="38.25" x14ac:dyDescent="0.2">
      <c r="A177" s="11" t="s">
        <v>75</v>
      </c>
      <c r="B177" s="12" t="s">
        <v>353</v>
      </c>
      <c r="C177" s="23">
        <v>3144934</v>
      </c>
      <c r="D177" s="23"/>
      <c r="E177" s="23">
        <f t="shared" si="65"/>
        <v>3144934</v>
      </c>
      <c r="F177" s="23"/>
      <c r="G177" s="23">
        <f>SUM(E177:F177)</f>
        <v>3144934</v>
      </c>
    </row>
    <row r="178" spans="1:7" ht="25.5" hidden="1" x14ac:dyDescent="0.2">
      <c r="A178" s="39" t="s">
        <v>107</v>
      </c>
      <c r="B178" s="37" t="s">
        <v>108</v>
      </c>
      <c r="C178" s="17"/>
      <c r="D178" s="17"/>
      <c r="E178" s="17">
        <f t="shared" si="65"/>
        <v>0</v>
      </c>
      <c r="F178" s="17"/>
      <c r="G178" s="17">
        <f t="shared" ref="G178" si="84">SUM(G179:G180)</f>
        <v>0</v>
      </c>
    </row>
    <row r="179" spans="1:7" s="38" customFormat="1" hidden="1" x14ac:dyDescent="0.2">
      <c r="A179" s="11" t="s">
        <v>264</v>
      </c>
      <c r="B179" s="12" t="s">
        <v>265</v>
      </c>
      <c r="C179" s="23"/>
      <c r="D179" s="23"/>
      <c r="E179" s="23">
        <f t="shared" si="65"/>
        <v>0</v>
      </c>
      <c r="F179" s="23"/>
      <c r="G179" s="23">
        <f>SUM(E179:F179)</f>
        <v>0</v>
      </c>
    </row>
    <row r="180" spans="1:7" ht="25.5" hidden="1" x14ac:dyDescent="0.2">
      <c r="A180" s="11" t="s">
        <v>291</v>
      </c>
      <c r="B180" s="12" t="s">
        <v>292</v>
      </c>
      <c r="C180" s="23"/>
      <c r="D180" s="23"/>
      <c r="E180" s="23">
        <f t="shared" si="65"/>
        <v>0</v>
      </c>
      <c r="F180" s="23"/>
      <c r="G180" s="23">
        <f>SUM(E180:F180)</f>
        <v>0</v>
      </c>
    </row>
    <row r="181" spans="1:7" x14ac:dyDescent="0.2">
      <c r="A181" s="11"/>
      <c r="B181" s="12"/>
      <c r="C181" s="23"/>
      <c r="D181" s="23"/>
      <c r="E181" s="23">
        <f t="shared" si="65"/>
        <v>0</v>
      </c>
      <c r="F181" s="23"/>
      <c r="G181" s="23"/>
    </row>
    <row r="182" spans="1:7" x14ac:dyDescent="0.2">
      <c r="A182" s="39" t="s">
        <v>336</v>
      </c>
      <c r="B182" s="37" t="s">
        <v>338</v>
      </c>
      <c r="C182" s="17">
        <f t="shared" ref="C182:F182" si="85">SUM(C183:C184)</f>
        <v>16000000</v>
      </c>
      <c r="D182" s="17">
        <f t="shared" si="85"/>
        <v>0</v>
      </c>
      <c r="E182" s="17">
        <f t="shared" si="65"/>
        <v>16000000</v>
      </c>
      <c r="F182" s="17">
        <f t="shared" si="85"/>
        <v>0</v>
      </c>
      <c r="G182" s="17">
        <f t="shared" ref="G182" si="86">SUM(G183:G184)</f>
        <v>16000000</v>
      </c>
    </row>
    <row r="183" spans="1:7" s="38" customFormat="1" x14ac:dyDescent="0.2">
      <c r="A183" s="11" t="s">
        <v>334</v>
      </c>
      <c r="B183" s="12" t="s">
        <v>335</v>
      </c>
      <c r="C183" s="23">
        <v>10000000</v>
      </c>
      <c r="D183" s="23"/>
      <c r="E183" s="23">
        <f t="shared" si="65"/>
        <v>10000000</v>
      </c>
      <c r="F183" s="23"/>
      <c r="G183" s="23">
        <f>SUM(E183:F183)</f>
        <v>10000000</v>
      </c>
    </row>
    <row r="184" spans="1:7" s="38" customFormat="1" x14ac:dyDescent="0.2">
      <c r="A184" s="11" t="s">
        <v>337</v>
      </c>
      <c r="B184" s="12" t="s">
        <v>339</v>
      </c>
      <c r="C184" s="23">
        <v>6000000</v>
      </c>
      <c r="D184" s="23"/>
      <c r="E184" s="23">
        <f t="shared" si="65"/>
        <v>6000000</v>
      </c>
      <c r="F184" s="23"/>
      <c r="G184" s="23">
        <f>SUM(E184:F184)</f>
        <v>6000000</v>
      </c>
    </row>
    <row r="185" spans="1:7" x14ac:dyDescent="0.2">
      <c r="A185" s="11"/>
      <c r="B185" s="12"/>
      <c r="C185" s="23"/>
      <c r="D185" s="23"/>
      <c r="E185" s="23">
        <f t="shared" si="65"/>
        <v>0</v>
      </c>
      <c r="F185" s="23"/>
      <c r="G185" s="23"/>
    </row>
    <row r="186" spans="1:7" ht="25.5" x14ac:dyDescent="0.2">
      <c r="A186" s="39" t="s">
        <v>354</v>
      </c>
      <c r="B186" s="37" t="s">
        <v>357</v>
      </c>
      <c r="C186" s="17">
        <f t="shared" ref="C186:F186" si="87">SUM(C187:C188)</f>
        <v>3000000</v>
      </c>
      <c r="D186" s="17">
        <f t="shared" si="87"/>
        <v>0</v>
      </c>
      <c r="E186" s="17">
        <f t="shared" si="65"/>
        <v>3000000</v>
      </c>
      <c r="F186" s="17">
        <f t="shared" si="87"/>
        <v>0</v>
      </c>
      <c r="G186" s="17">
        <f t="shared" ref="G186" si="88">SUM(G187:G188)</f>
        <v>3000000</v>
      </c>
    </row>
    <row r="187" spans="1:7" x14ac:dyDescent="0.2">
      <c r="A187" s="11" t="s">
        <v>355</v>
      </c>
      <c r="B187" s="12" t="s">
        <v>367</v>
      </c>
      <c r="C187" s="23">
        <v>1500000</v>
      </c>
      <c r="D187" s="23"/>
      <c r="E187" s="23">
        <f t="shared" si="65"/>
        <v>1500000</v>
      </c>
      <c r="F187" s="23"/>
      <c r="G187" s="23">
        <f>SUM(E187:F187)</f>
        <v>1500000</v>
      </c>
    </row>
    <row r="188" spans="1:7" x14ac:dyDescent="0.2">
      <c r="A188" s="11" t="s">
        <v>356</v>
      </c>
      <c r="B188" s="12" t="s">
        <v>368</v>
      </c>
      <c r="C188" s="23">
        <v>1500000</v>
      </c>
      <c r="D188" s="23"/>
      <c r="E188" s="23">
        <f t="shared" si="65"/>
        <v>1500000</v>
      </c>
      <c r="F188" s="23"/>
      <c r="G188" s="23">
        <f>SUM(E188:F188)</f>
        <v>1500000</v>
      </c>
    </row>
    <row r="189" spans="1:7" x14ac:dyDescent="0.2">
      <c r="A189" s="11"/>
      <c r="B189" s="12"/>
      <c r="C189" s="23"/>
      <c r="D189" s="23"/>
      <c r="E189" s="23">
        <f t="shared" si="65"/>
        <v>0</v>
      </c>
      <c r="F189" s="23"/>
      <c r="G189" s="23"/>
    </row>
    <row r="190" spans="1:7" ht="25.5" x14ac:dyDescent="0.2">
      <c r="A190" s="39" t="s">
        <v>358</v>
      </c>
      <c r="B190" s="37" t="s">
        <v>362</v>
      </c>
      <c r="C190" s="17">
        <f t="shared" ref="C190:G190" si="89">+C191</f>
        <v>392589000</v>
      </c>
      <c r="D190" s="17">
        <f t="shared" si="89"/>
        <v>0</v>
      </c>
      <c r="E190" s="17">
        <f t="shared" si="65"/>
        <v>392589000</v>
      </c>
      <c r="F190" s="17">
        <f t="shared" si="89"/>
        <v>0</v>
      </c>
      <c r="G190" s="17">
        <f t="shared" si="89"/>
        <v>392589000</v>
      </c>
    </row>
    <row r="191" spans="1:7" ht="25.5" x14ac:dyDescent="0.2">
      <c r="A191" s="39" t="s">
        <v>359</v>
      </c>
      <c r="B191" s="37" t="s">
        <v>363</v>
      </c>
      <c r="C191" s="17">
        <f t="shared" ref="C191:F191" si="90">SUM(C192:C193)</f>
        <v>392589000</v>
      </c>
      <c r="D191" s="17">
        <f t="shared" si="90"/>
        <v>0</v>
      </c>
      <c r="E191" s="17">
        <f t="shared" si="65"/>
        <v>392589000</v>
      </c>
      <c r="F191" s="17">
        <f t="shared" si="90"/>
        <v>0</v>
      </c>
      <c r="G191" s="17">
        <f t="shared" ref="G191" si="91">SUM(G192:G193)</f>
        <v>392589000</v>
      </c>
    </row>
    <row r="192" spans="1:7" ht="51" x14ac:dyDescent="0.2">
      <c r="A192" s="11" t="s">
        <v>360</v>
      </c>
      <c r="B192" s="12" t="s">
        <v>364</v>
      </c>
      <c r="C192" s="23">
        <v>389489000</v>
      </c>
      <c r="D192" s="23"/>
      <c r="E192" s="23">
        <f t="shared" si="65"/>
        <v>389489000</v>
      </c>
      <c r="F192" s="23"/>
      <c r="G192" s="23">
        <f>SUM(E192:F192)</f>
        <v>389489000</v>
      </c>
    </row>
    <row r="193" spans="1:7" ht="25.5" x14ac:dyDescent="0.2">
      <c r="A193" s="11" t="s">
        <v>361</v>
      </c>
      <c r="B193" s="12" t="s">
        <v>365</v>
      </c>
      <c r="C193" s="23">
        <v>3100000</v>
      </c>
      <c r="D193" s="23"/>
      <c r="E193" s="23">
        <f t="shared" si="65"/>
        <v>3100000</v>
      </c>
      <c r="F193" s="23"/>
      <c r="G193" s="23">
        <f>SUM(E193:F193)</f>
        <v>3100000</v>
      </c>
    </row>
    <row r="194" spans="1:7" x14ac:dyDescent="0.2">
      <c r="A194" s="11"/>
      <c r="B194" s="12"/>
      <c r="C194" s="23"/>
      <c r="D194" s="23"/>
      <c r="E194" s="23"/>
      <c r="F194" s="23"/>
      <c r="G194" s="23"/>
    </row>
    <row r="195" spans="1:7" s="38" customFormat="1" ht="25.5" hidden="1" x14ac:dyDescent="0.2">
      <c r="A195" s="26">
        <v>7</v>
      </c>
      <c r="B195" s="30" t="s">
        <v>109</v>
      </c>
      <c r="C195" s="17">
        <f t="shared" ref="C195:G195" si="92">+C196</f>
        <v>0</v>
      </c>
      <c r="D195" s="17">
        <f t="shared" si="92"/>
        <v>0</v>
      </c>
      <c r="E195" s="17">
        <f t="shared" si="92"/>
        <v>0</v>
      </c>
      <c r="F195" s="17">
        <f t="shared" si="92"/>
        <v>0</v>
      </c>
      <c r="G195" s="17">
        <f t="shared" si="92"/>
        <v>0</v>
      </c>
    </row>
    <row r="196" spans="1:7" s="38" customFormat="1" ht="38.25" hidden="1" x14ac:dyDescent="0.2">
      <c r="A196" s="26" t="s">
        <v>110</v>
      </c>
      <c r="B196" s="30" t="s">
        <v>112</v>
      </c>
      <c r="C196" s="17">
        <f t="shared" ref="C196:F196" si="93">+C197+C199+C201</f>
        <v>0</v>
      </c>
      <c r="D196" s="17">
        <f t="shared" si="93"/>
        <v>0</v>
      </c>
      <c r="E196" s="17">
        <f t="shared" ref="E196" si="94">+E197+E199+E201</f>
        <v>0</v>
      </c>
      <c r="F196" s="17">
        <f t="shared" si="93"/>
        <v>0</v>
      </c>
      <c r="G196" s="17">
        <f t="shared" ref="G196" si="95">+G197+G199+G201</f>
        <v>0</v>
      </c>
    </row>
    <row r="197" spans="1:7" s="38" customFormat="1" ht="38.25" hidden="1" x14ac:dyDescent="0.2">
      <c r="A197" s="26" t="s">
        <v>138</v>
      </c>
      <c r="B197" s="30" t="s">
        <v>140</v>
      </c>
      <c r="C197" s="17">
        <f t="shared" ref="C197:G197" si="96">+C198</f>
        <v>0</v>
      </c>
      <c r="D197" s="17">
        <f t="shared" si="96"/>
        <v>0</v>
      </c>
      <c r="E197" s="17">
        <f t="shared" si="96"/>
        <v>0</v>
      </c>
      <c r="F197" s="17">
        <f t="shared" si="96"/>
        <v>0</v>
      </c>
      <c r="G197" s="17">
        <f t="shared" si="96"/>
        <v>0</v>
      </c>
    </row>
    <row r="198" spans="1:7" s="38" customFormat="1" hidden="1" x14ac:dyDescent="0.2">
      <c r="A198" s="11" t="s">
        <v>139</v>
      </c>
      <c r="B198" s="12" t="s">
        <v>69</v>
      </c>
      <c r="C198" s="23"/>
      <c r="D198" s="23"/>
      <c r="E198" s="23"/>
      <c r="F198" s="23"/>
      <c r="G198" s="23">
        <f>SUM(E198:F198)</f>
        <v>0</v>
      </c>
    </row>
    <row r="199" spans="1:7" s="38" customFormat="1" hidden="1" x14ac:dyDescent="0.2">
      <c r="A199" s="11"/>
      <c r="B199" s="12"/>
      <c r="C199" s="17">
        <v>0</v>
      </c>
      <c r="D199" s="17">
        <v>0</v>
      </c>
      <c r="E199" s="17">
        <v>0</v>
      </c>
      <c r="F199" s="17">
        <v>0</v>
      </c>
      <c r="G199" s="17">
        <v>0</v>
      </c>
    </row>
    <row r="200" spans="1:7" s="38" customFormat="1" hidden="1" x14ac:dyDescent="0.2">
      <c r="A200" s="11" t="s">
        <v>111</v>
      </c>
      <c r="B200" s="12"/>
      <c r="C200" s="23"/>
      <c r="D200" s="23"/>
      <c r="E200" s="23"/>
      <c r="F200" s="23"/>
      <c r="G200" s="23"/>
    </row>
    <row r="201" spans="1:7" s="22" customFormat="1" ht="38.25" hidden="1" x14ac:dyDescent="0.2">
      <c r="A201" s="26" t="s">
        <v>380</v>
      </c>
      <c r="B201" s="30" t="s">
        <v>382</v>
      </c>
      <c r="C201" s="17">
        <f t="shared" ref="C201:G201" si="97">+C202</f>
        <v>0</v>
      </c>
      <c r="D201" s="17">
        <f t="shared" si="97"/>
        <v>0</v>
      </c>
      <c r="E201" s="17">
        <f t="shared" si="97"/>
        <v>0</v>
      </c>
      <c r="F201" s="17">
        <f t="shared" si="97"/>
        <v>0</v>
      </c>
      <c r="G201" s="17">
        <f t="shared" si="97"/>
        <v>0</v>
      </c>
    </row>
    <row r="202" spans="1:7" s="38" customFormat="1" ht="38.25" hidden="1" x14ac:dyDescent="0.2">
      <c r="A202" s="11" t="s">
        <v>381</v>
      </c>
      <c r="B202" s="12" t="s">
        <v>383</v>
      </c>
      <c r="C202" s="23"/>
      <c r="D202" s="23"/>
      <c r="E202" s="23"/>
      <c r="F202" s="23"/>
      <c r="G202" s="23">
        <f>SUM(E202:F202)</f>
        <v>0</v>
      </c>
    </row>
    <row r="203" spans="1:7" s="38" customFormat="1" hidden="1" x14ac:dyDescent="0.2">
      <c r="A203" s="11"/>
      <c r="B203" s="12"/>
      <c r="C203" s="23"/>
      <c r="D203" s="23"/>
      <c r="E203" s="23"/>
      <c r="F203" s="23"/>
      <c r="G203" s="23"/>
    </row>
    <row r="204" spans="1:7" s="38" customFormat="1" hidden="1" x14ac:dyDescent="0.2">
      <c r="A204" s="26">
        <v>8</v>
      </c>
      <c r="B204" s="14"/>
      <c r="C204" s="17">
        <f t="shared" ref="C204:F204" si="98">SUM(C205:C206)</f>
        <v>0</v>
      </c>
      <c r="D204" s="17">
        <f t="shared" si="98"/>
        <v>0</v>
      </c>
      <c r="E204" s="17">
        <f t="shared" ref="E204" si="99">SUM(E205:E206)</f>
        <v>0</v>
      </c>
      <c r="F204" s="17">
        <f t="shared" si="98"/>
        <v>0</v>
      </c>
      <c r="G204" s="17">
        <f t="shared" ref="G204" si="100">SUM(G205:G206)</f>
        <v>0</v>
      </c>
    </row>
    <row r="205" spans="1:7" s="38" customFormat="1" ht="25.5" hidden="1" x14ac:dyDescent="0.2">
      <c r="A205" s="11" t="s">
        <v>266</v>
      </c>
      <c r="B205" s="12" t="s">
        <v>267</v>
      </c>
      <c r="C205" s="23"/>
      <c r="D205" s="23"/>
      <c r="E205" s="23"/>
      <c r="F205" s="23"/>
      <c r="G205" s="23">
        <f>SUM(E205:F205)</f>
        <v>0</v>
      </c>
    </row>
    <row r="206" spans="1:7" s="38" customFormat="1" ht="25.5" hidden="1" x14ac:dyDescent="0.2">
      <c r="A206" s="11" t="s">
        <v>268</v>
      </c>
      <c r="B206" s="12" t="s">
        <v>269</v>
      </c>
      <c r="C206" s="23"/>
      <c r="D206" s="23"/>
      <c r="E206" s="23"/>
      <c r="F206" s="23"/>
      <c r="G206" s="23">
        <f>SUM(E206:F206)</f>
        <v>0</v>
      </c>
    </row>
    <row r="207" spans="1:7" s="38" customFormat="1" hidden="1" x14ac:dyDescent="0.2">
      <c r="A207" s="26">
        <v>9</v>
      </c>
      <c r="B207" s="30" t="s">
        <v>76</v>
      </c>
      <c r="C207" s="17">
        <f t="shared" ref="C207:G207" si="101">+C208</f>
        <v>0</v>
      </c>
      <c r="D207" s="17">
        <f t="shared" si="101"/>
        <v>0</v>
      </c>
      <c r="E207" s="17">
        <f t="shared" si="101"/>
        <v>0</v>
      </c>
      <c r="F207" s="17">
        <f t="shared" si="101"/>
        <v>0</v>
      </c>
      <c r="G207" s="17">
        <f t="shared" si="101"/>
        <v>0</v>
      </c>
    </row>
    <row r="208" spans="1:7" s="38" customFormat="1" ht="25.5" hidden="1" x14ac:dyDescent="0.2">
      <c r="A208" s="26" t="s">
        <v>77</v>
      </c>
      <c r="B208" s="30" t="s">
        <v>78</v>
      </c>
      <c r="C208" s="17">
        <f t="shared" ref="C208:F208" si="102">+C209+C210</f>
        <v>0</v>
      </c>
      <c r="D208" s="17">
        <f t="shared" si="102"/>
        <v>0</v>
      </c>
      <c r="E208" s="17">
        <f t="shared" ref="E208" si="103">+E209+E210</f>
        <v>0</v>
      </c>
      <c r="F208" s="17">
        <f t="shared" si="102"/>
        <v>0</v>
      </c>
      <c r="G208" s="17">
        <f t="shared" ref="G208" si="104">+G209+G210</f>
        <v>0</v>
      </c>
    </row>
    <row r="209" spans="1:7" ht="25.5" hidden="1" x14ac:dyDescent="0.2">
      <c r="A209" s="11" t="s">
        <v>79</v>
      </c>
      <c r="B209" s="12" t="s">
        <v>80</v>
      </c>
      <c r="C209" s="23"/>
      <c r="D209" s="23"/>
      <c r="E209" s="23"/>
      <c r="F209" s="23"/>
      <c r="G209" s="23">
        <f>SUM(E209:F209)</f>
        <v>0</v>
      </c>
    </row>
    <row r="210" spans="1:7" ht="38.25" hidden="1" x14ac:dyDescent="0.2">
      <c r="A210" s="11" t="s">
        <v>81</v>
      </c>
      <c r="B210" s="12" t="s">
        <v>82</v>
      </c>
      <c r="C210" s="23"/>
      <c r="D210" s="23"/>
      <c r="E210" s="23"/>
      <c r="F210" s="23"/>
      <c r="G210" s="23">
        <f>SUM(E210:F210)</f>
        <v>0</v>
      </c>
    </row>
    <row r="211" spans="1:7" hidden="1" x14ac:dyDescent="0.2">
      <c r="A211" s="53"/>
      <c r="B211" s="54"/>
      <c r="C211" s="24"/>
      <c r="D211" s="24"/>
      <c r="E211" s="24"/>
      <c r="F211" s="24"/>
      <c r="G211" s="24"/>
    </row>
    <row r="212" spans="1:7" ht="14.25" x14ac:dyDescent="0.2">
      <c r="A212" s="97" t="s">
        <v>366</v>
      </c>
      <c r="B212" s="98"/>
      <c r="C212" s="61">
        <f>+C213-1127526001</f>
        <v>0</v>
      </c>
      <c r="D212" s="61"/>
      <c r="E212" s="61"/>
      <c r="F212" s="61">
        <f>+F213-0</f>
        <v>0</v>
      </c>
      <c r="G212" s="61">
        <f>+C213+F213-G213</f>
        <v>0</v>
      </c>
    </row>
    <row r="213" spans="1:7" x14ac:dyDescent="0.2">
      <c r="A213" s="7" t="s">
        <v>277</v>
      </c>
      <c r="B213" s="6"/>
      <c r="C213" s="17">
        <f t="shared" ref="C213:F213" si="105">+C214+C246+C307+C343+C346+C371+C400+C410+C413</f>
        <v>1127526001</v>
      </c>
      <c r="D213" s="17">
        <f t="shared" si="105"/>
        <v>0</v>
      </c>
      <c r="E213" s="17">
        <f t="shared" ref="E213:E276" si="106">SUM(C213:D213)</f>
        <v>1127526001</v>
      </c>
      <c r="F213" s="17">
        <f t="shared" si="105"/>
        <v>0</v>
      </c>
      <c r="G213" s="17">
        <f t="shared" ref="G213" si="107">+G214+G246+G307+G343+G346+G371+G400+G410+G413</f>
        <v>1127526001</v>
      </c>
    </row>
    <row r="214" spans="1:7" x14ac:dyDescent="0.2">
      <c r="A214" s="20">
        <v>0</v>
      </c>
      <c r="B214" s="21" t="s">
        <v>1</v>
      </c>
      <c r="C214" s="17">
        <f t="shared" ref="C214:F214" si="108">+C219+C225+C231+C237+C242+C215</f>
        <v>779564204</v>
      </c>
      <c r="D214" s="17">
        <f t="shared" si="108"/>
        <v>0</v>
      </c>
      <c r="E214" s="17">
        <f t="shared" si="106"/>
        <v>779564204</v>
      </c>
      <c r="F214" s="17">
        <f t="shared" si="108"/>
        <v>0</v>
      </c>
      <c r="G214" s="17">
        <f t="shared" ref="G214" si="109">+G219+G225+G231+G237+G242+G215</f>
        <v>779564204</v>
      </c>
    </row>
    <row r="215" spans="1:7" x14ac:dyDescent="0.2">
      <c r="A215" s="20" t="s">
        <v>293</v>
      </c>
      <c r="B215" s="21"/>
      <c r="C215" s="17">
        <f t="shared" ref="C215:F215" si="110">SUM(C216:C218)</f>
        <v>315452801</v>
      </c>
      <c r="D215" s="17">
        <f t="shared" si="110"/>
        <v>0</v>
      </c>
      <c r="E215" s="17">
        <f t="shared" si="106"/>
        <v>315452801</v>
      </c>
      <c r="F215" s="17">
        <f t="shared" si="110"/>
        <v>0</v>
      </c>
      <c r="G215" s="17">
        <f t="shared" ref="G215" si="111">SUM(G216:G218)</f>
        <v>315452801</v>
      </c>
    </row>
    <row r="216" spans="1:7" x14ac:dyDescent="0.2">
      <c r="A216" s="10" t="s">
        <v>294</v>
      </c>
      <c r="B216" s="12" t="s">
        <v>295</v>
      </c>
      <c r="C216" s="23">
        <v>315452801</v>
      </c>
      <c r="D216" s="23"/>
      <c r="E216" s="23">
        <f t="shared" si="106"/>
        <v>315452801</v>
      </c>
      <c r="F216" s="23"/>
      <c r="G216" s="23">
        <f>SUM(E216:F216)</f>
        <v>315452801</v>
      </c>
    </row>
    <row r="217" spans="1:7" hidden="1" x14ac:dyDescent="0.2">
      <c r="A217" s="10" t="s">
        <v>371</v>
      </c>
      <c r="B217" s="12" t="s">
        <v>372</v>
      </c>
      <c r="C217" s="23"/>
      <c r="D217" s="23"/>
      <c r="E217" s="23">
        <f t="shared" si="106"/>
        <v>0</v>
      </c>
      <c r="F217" s="23"/>
      <c r="G217" s="23">
        <f>SUM(E217:F217)</f>
        <v>0</v>
      </c>
    </row>
    <row r="218" spans="1:7" hidden="1" x14ac:dyDescent="0.2">
      <c r="A218" s="10" t="s">
        <v>296</v>
      </c>
      <c r="B218" s="12" t="s">
        <v>297</v>
      </c>
      <c r="C218" s="23"/>
      <c r="D218" s="23"/>
      <c r="E218" s="23">
        <f t="shared" si="106"/>
        <v>0</v>
      </c>
      <c r="F218" s="23"/>
      <c r="G218" s="23">
        <f>SUM(E218:F218)</f>
        <v>0</v>
      </c>
    </row>
    <row r="219" spans="1:7" ht="25.5" hidden="1" x14ac:dyDescent="0.2">
      <c r="A219" s="20" t="s">
        <v>2</v>
      </c>
      <c r="B219" s="21" t="s">
        <v>3</v>
      </c>
      <c r="C219" s="17">
        <f t="shared" ref="C219:F219" si="112">SUM(C220:C224)</f>
        <v>0</v>
      </c>
      <c r="D219" s="17">
        <f t="shared" si="112"/>
        <v>0</v>
      </c>
      <c r="E219" s="17">
        <f t="shared" si="106"/>
        <v>0</v>
      </c>
      <c r="F219" s="17">
        <f t="shared" si="112"/>
        <v>0</v>
      </c>
      <c r="G219" s="17">
        <f t="shared" ref="G219" si="113">SUM(G220:G224)</f>
        <v>0</v>
      </c>
    </row>
    <row r="220" spans="1:7" hidden="1" x14ac:dyDescent="0.2">
      <c r="A220" s="10" t="s">
        <v>298</v>
      </c>
      <c r="B220" s="12" t="s">
        <v>299</v>
      </c>
      <c r="C220" s="23"/>
      <c r="D220" s="23"/>
      <c r="E220" s="23">
        <f t="shared" si="106"/>
        <v>0</v>
      </c>
      <c r="F220" s="23"/>
      <c r="G220" s="23">
        <f>SUM(E220:F220)</f>
        <v>0</v>
      </c>
    </row>
    <row r="221" spans="1:7" hidden="1" x14ac:dyDescent="0.2">
      <c r="A221" s="10" t="s">
        <v>373</v>
      </c>
      <c r="B221" s="12" t="s">
        <v>374</v>
      </c>
      <c r="C221" s="23"/>
      <c r="D221" s="23"/>
      <c r="E221" s="23">
        <f t="shared" si="106"/>
        <v>0</v>
      </c>
      <c r="F221" s="23"/>
      <c r="G221" s="23">
        <f>SUM(E221:F221)</f>
        <v>0</v>
      </c>
    </row>
    <row r="222" spans="1:7" hidden="1" x14ac:dyDescent="0.2">
      <c r="A222" s="10" t="s">
        <v>300</v>
      </c>
      <c r="B222" s="12" t="s">
        <v>301</v>
      </c>
      <c r="C222" s="23"/>
      <c r="D222" s="23"/>
      <c r="E222" s="23">
        <f t="shared" si="106"/>
        <v>0</v>
      </c>
      <c r="F222" s="23"/>
      <c r="G222" s="23">
        <f>SUM(E222:F222)</f>
        <v>0</v>
      </c>
    </row>
    <row r="223" spans="1:7" hidden="1" x14ac:dyDescent="0.2">
      <c r="A223" s="10" t="s">
        <v>303</v>
      </c>
      <c r="B223" s="12" t="s">
        <v>302</v>
      </c>
      <c r="C223" s="23"/>
      <c r="D223" s="23"/>
      <c r="E223" s="23">
        <f t="shared" si="106"/>
        <v>0</v>
      </c>
      <c r="F223" s="23"/>
      <c r="G223" s="23">
        <f>SUM(E223:F223)</f>
        <v>0</v>
      </c>
    </row>
    <row r="224" spans="1:7" hidden="1" x14ac:dyDescent="0.2">
      <c r="A224" s="10" t="s">
        <v>4</v>
      </c>
      <c r="B224" s="12" t="s">
        <v>276</v>
      </c>
      <c r="C224" s="23"/>
      <c r="D224" s="23"/>
      <c r="E224" s="23">
        <f t="shared" si="106"/>
        <v>0</v>
      </c>
      <c r="F224" s="23"/>
      <c r="G224" s="23">
        <f>SUM(E224:F224)</f>
        <v>0</v>
      </c>
    </row>
    <row r="225" spans="1:7" x14ac:dyDescent="0.2">
      <c r="A225" s="20" t="s">
        <v>308</v>
      </c>
      <c r="B225" s="21"/>
      <c r="C225" s="17">
        <f t="shared" ref="C225:F225" si="114">SUM(C226:C230)</f>
        <v>345988643</v>
      </c>
      <c r="D225" s="17">
        <f t="shared" si="114"/>
        <v>0</v>
      </c>
      <c r="E225" s="17">
        <f t="shared" si="106"/>
        <v>345988643</v>
      </c>
      <c r="F225" s="17">
        <f t="shared" si="114"/>
        <v>0</v>
      </c>
      <c r="G225" s="17">
        <f t="shared" ref="G225" si="115">SUM(G226:G230)</f>
        <v>345988643</v>
      </c>
    </row>
    <row r="226" spans="1:7" x14ac:dyDescent="0.2">
      <c r="A226" s="10" t="s">
        <v>342</v>
      </c>
      <c r="B226" s="12" t="s">
        <v>344</v>
      </c>
      <c r="C226" s="23">
        <v>57102634</v>
      </c>
      <c r="D226" s="23"/>
      <c r="E226" s="23">
        <f t="shared" si="106"/>
        <v>57102634</v>
      </c>
      <c r="F226" s="23"/>
      <c r="G226" s="23">
        <f>SUM(E226:F226)</f>
        <v>57102634</v>
      </c>
    </row>
    <row r="227" spans="1:7" ht="25.5" x14ac:dyDescent="0.2">
      <c r="A227" s="10" t="s">
        <v>343</v>
      </c>
      <c r="B227" s="12" t="s">
        <v>345</v>
      </c>
      <c r="C227" s="23">
        <v>165085934</v>
      </c>
      <c r="D227" s="23"/>
      <c r="E227" s="23">
        <f t="shared" si="106"/>
        <v>165085934</v>
      </c>
      <c r="F227" s="23"/>
      <c r="G227" s="23">
        <f>SUM(E227:F227)</f>
        <v>165085934</v>
      </c>
    </row>
    <row r="228" spans="1:7" x14ac:dyDescent="0.2">
      <c r="A228" s="10" t="s">
        <v>304</v>
      </c>
      <c r="B228" s="12" t="s">
        <v>306</v>
      </c>
      <c r="C228" s="23">
        <v>50356294</v>
      </c>
      <c r="D228" s="23"/>
      <c r="E228" s="23">
        <f t="shared" si="106"/>
        <v>50356294</v>
      </c>
      <c r="F228" s="23"/>
      <c r="G228" s="23">
        <f>SUM(E228:F228)</f>
        <v>50356294</v>
      </c>
    </row>
    <row r="229" spans="1:7" x14ac:dyDescent="0.2">
      <c r="A229" s="10" t="s">
        <v>346</v>
      </c>
      <c r="B229" s="12" t="s">
        <v>347</v>
      </c>
      <c r="C229" s="23">
        <v>44289454</v>
      </c>
      <c r="D229" s="23"/>
      <c r="E229" s="23">
        <f t="shared" si="106"/>
        <v>44289454</v>
      </c>
      <c r="F229" s="23"/>
      <c r="G229" s="23">
        <f>SUM(E229:F229)</f>
        <v>44289454</v>
      </c>
    </row>
    <row r="230" spans="1:7" x14ac:dyDescent="0.2">
      <c r="A230" s="10" t="s">
        <v>305</v>
      </c>
      <c r="B230" s="12" t="s">
        <v>307</v>
      </c>
      <c r="C230" s="23">
        <v>29154327</v>
      </c>
      <c r="D230" s="23"/>
      <c r="E230" s="23">
        <f t="shared" si="106"/>
        <v>29154327</v>
      </c>
      <c r="F230" s="23"/>
      <c r="G230" s="23">
        <f>SUM(E230:F230)</f>
        <v>29154327</v>
      </c>
    </row>
    <row r="231" spans="1:7" x14ac:dyDescent="0.2">
      <c r="A231" s="20" t="s">
        <v>309</v>
      </c>
      <c r="B231" s="21"/>
      <c r="C231" s="17">
        <f t="shared" ref="C231:F231" si="116">SUM(C232:C236)</f>
        <v>59580802</v>
      </c>
      <c r="D231" s="17">
        <f t="shared" si="116"/>
        <v>0</v>
      </c>
      <c r="E231" s="17">
        <f t="shared" si="106"/>
        <v>59580802</v>
      </c>
      <c r="F231" s="17">
        <f t="shared" si="116"/>
        <v>0</v>
      </c>
      <c r="G231" s="17">
        <f t="shared" ref="G231" si="117">SUM(G232:G236)</f>
        <v>59580802</v>
      </c>
    </row>
    <row r="232" spans="1:7" ht="38.25" x14ac:dyDescent="0.2">
      <c r="A232" s="52" t="s">
        <v>310</v>
      </c>
      <c r="B232" s="12" t="s">
        <v>315</v>
      </c>
      <c r="C232" s="23">
        <v>56525376</v>
      </c>
      <c r="D232" s="23"/>
      <c r="E232" s="23">
        <f t="shared" si="106"/>
        <v>56525376</v>
      </c>
      <c r="F232" s="23"/>
      <c r="G232" s="23">
        <f>SUM(E232:F232)</f>
        <v>56525376</v>
      </c>
    </row>
    <row r="233" spans="1:7" ht="25.5" hidden="1" x14ac:dyDescent="0.2">
      <c r="A233" s="52" t="s">
        <v>311</v>
      </c>
      <c r="B233" s="12" t="s">
        <v>316</v>
      </c>
      <c r="C233" s="23"/>
      <c r="D233" s="23"/>
      <c r="E233" s="23">
        <f t="shared" si="106"/>
        <v>0</v>
      </c>
      <c r="F233" s="23"/>
      <c r="G233" s="23">
        <f>SUM(E233:F233)</f>
        <v>0</v>
      </c>
    </row>
    <row r="234" spans="1:7" ht="38.25" hidden="1" x14ac:dyDescent="0.2">
      <c r="A234" s="52" t="s">
        <v>312</v>
      </c>
      <c r="B234" s="12" t="s">
        <v>317</v>
      </c>
      <c r="C234" s="23"/>
      <c r="D234" s="23"/>
      <c r="E234" s="23">
        <f t="shared" si="106"/>
        <v>0</v>
      </c>
      <c r="F234" s="23"/>
      <c r="G234" s="23">
        <f>SUM(E234:F234)</f>
        <v>0</v>
      </c>
    </row>
    <row r="235" spans="1:7" ht="38.25" hidden="1" x14ac:dyDescent="0.2">
      <c r="A235" s="52" t="s">
        <v>313</v>
      </c>
      <c r="B235" s="12" t="s">
        <v>318</v>
      </c>
      <c r="C235" s="23"/>
      <c r="D235" s="23"/>
      <c r="E235" s="23">
        <f t="shared" si="106"/>
        <v>0</v>
      </c>
      <c r="F235" s="23"/>
      <c r="G235" s="23">
        <f>SUM(E235:F235)</f>
        <v>0</v>
      </c>
    </row>
    <row r="236" spans="1:7" ht="38.25" x14ac:dyDescent="0.2">
      <c r="A236" s="52" t="s">
        <v>314</v>
      </c>
      <c r="B236" s="12" t="s">
        <v>319</v>
      </c>
      <c r="C236" s="23">
        <v>3055426</v>
      </c>
      <c r="D236" s="23"/>
      <c r="E236" s="23">
        <f t="shared" si="106"/>
        <v>3055426</v>
      </c>
      <c r="F236" s="23"/>
      <c r="G236" s="23">
        <f>SUM(E236:F236)</f>
        <v>3055426</v>
      </c>
    </row>
    <row r="237" spans="1:7" x14ac:dyDescent="0.2">
      <c r="A237" s="20" t="s">
        <v>320</v>
      </c>
      <c r="B237" s="21"/>
      <c r="C237" s="17">
        <f t="shared" ref="C237:F237" si="118">SUM(C238:C241)</f>
        <v>58541958</v>
      </c>
      <c r="D237" s="17">
        <f t="shared" si="118"/>
        <v>0</v>
      </c>
      <c r="E237" s="17">
        <f t="shared" si="106"/>
        <v>58541958</v>
      </c>
      <c r="F237" s="17">
        <f t="shared" si="118"/>
        <v>0</v>
      </c>
      <c r="G237" s="17">
        <f t="shared" ref="G237" si="119">SUM(G238:G241)</f>
        <v>58541958</v>
      </c>
    </row>
    <row r="238" spans="1:7" ht="38.25" x14ac:dyDescent="0.2">
      <c r="A238" s="52" t="s">
        <v>321</v>
      </c>
      <c r="B238" s="12" t="s">
        <v>325</v>
      </c>
      <c r="C238" s="23">
        <v>31043126</v>
      </c>
      <c r="D238" s="23"/>
      <c r="E238" s="23">
        <f t="shared" si="106"/>
        <v>31043126</v>
      </c>
      <c r="F238" s="23"/>
      <c r="G238" s="23">
        <f>SUM(E238:F238)</f>
        <v>31043126</v>
      </c>
    </row>
    <row r="239" spans="1:7" ht="38.25" x14ac:dyDescent="0.2">
      <c r="A239" s="52" t="s">
        <v>322</v>
      </c>
      <c r="B239" s="12" t="s">
        <v>326</v>
      </c>
      <c r="C239" s="23">
        <v>9166277</v>
      </c>
      <c r="D239" s="23"/>
      <c r="E239" s="23">
        <f t="shared" si="106"/>
        <v>9166277</v>
      </c>
      <c r="F239" s="23"/>
      <c r="G239" s="23">
        <f>SUM(E239:F239)</f>
        <v>9166277</v>
      </c>
    </row>
    <row r="240" spans="1:7" ht="25.5" x14ac:dyDescent="0.2">
      <c r="A240" s="52" t="s">
        <v>323</v>
      </c>
      <c r="B240" s="12" t="s">
        <v>327</v>
      </c>
      <c r="C240" s="23">
        <v>18332555</v>
      </c>
      <c r="D240" s="23"/>
      <c r="E240" s="23">
        <f t="shared" si="106"/>
        <v>18332555</v>
      </c>
      <c r="F240" s="23"/>
      <c r="G240" s="23">
        <f>SUM(E240:F240)</f>
        <v>18332555</v>
      </c>
    </row>
    <row r="241" spans="1:7" ht="38.25" hidden="1" x14ac:dyDescent="0.2">
      <c r="A241" s="52" t="s">
        <v>324</v>
      </c>
      <c r="B241" s="12" t="s">
        <v>328</v>
      </c>
      <c r="C241" s="23"/>
      <c r="D241" s="23"/>
      <c r="E241" s="23">
        <f t="shared" si="106"/>
        <v>0</v>
      </c>
      <c r="F241" s="23"/>
      <c r="G241" s="23">
        <f>SUM(E241:F241)</f>
        <v>0</v>
      </c>
    </row>
    <row r="242" spans="1:7" ht="25.5" hidden="1" x14ac:dyDescent="0.2">
      <c r="A242" s="20" t="s">
        <v>331</v>
      </c>
      <c r="B242" s="21" t="s">
        <v>377</v>
      </c>
      <c r="C242" s="17">
        <f t="shared" ref="C242:F242" si="120">SUM(C243:C244)</f>
        <v>0</v>
      </c>
      <c r="D242" s="17">
        <f t="shared" si="120"/>
        <v>0</v>
      </c>
      <c r="E242" s="17">
        <f t="shared" si="106"/>
        <v>0</v>
      </c>
      <c r="F242" s="17">
        <f t="shared" si="120"/>
        <v>0</v>
      </c>
      <c r="G242" s="17">
        <f t="shared" ref="G242" si="121">SUM(G243:G244)</f>
        <v>0</v>
      </c>
    </row>
    <row r="243" spans="1:7" ht="25.5" hidden="1" x14ac:dyDescent="0.2">
      <c r="A243" s="52" t="s">
        <v>375</v>
      </c>
      <c r="B243" s="12" t="s">
        <v>376</v>
      </c>
      <c r="C243" s="23"/>
      <c r="D243" s="23"/>
      <c r="E243" s="23">
        <f t="shared" si="106"/>
        <v>0</v>
      </c>
      <c r="F243" s="23"/>
      <c r="G243" s="23">
        <f>SUM(E243:F243)</f>
        <v>0</v>
      </c>
    </row>
    <row r="244" spans="1:7" hidden="1" x14ac:dyDescent="0.2">
      <c r="A244" s="52" t="s">
        <v>329</v>
      </c>
      <c r="B244" s="12" t="s">
        <v>330</v>
      </c>
      <c r="C244" s="23"/>
      <c r="D244" s="23"/>
      <c r="E244" s="23">
        <f t="shared" si="106"/>
        <v>0</v>
      </c>
      <c r="F244" s="23"/>
      <c r="G244" s="23">
        <f>SUM(E244:F244)</f>
        <v>0</v>
      </c>
    </row>
    <row r="245" spans="1:7" x14ac:dyDescent="0.2">
      <c r="A245" s="52"/>
      <c r="B245" s="12"/>
      <c r="C245" s="23"/>
      <c r="D245" s="23"/>
      <c r="E245" s="23">
        <f t="shared" si="106"/>
        <v>0</v>
      </c>
      <c r="F245" s="23"/>
      <c r="G245" s="23"/>
    </row>
    <row r="246" spans="1:7" x14ac:dyDescent="0.2">
      <c r="A246" s="20">
        <v>1</v>
      </c>
      <c r="B246" s="21" t="s">
        <v>5</v>
      </c>
      <c r="C246" s="17">
        <f t="shared" ref="C246:F246" si="122">+C247+C253+C259+C267+C275+C281+C285+C289+C299+C303</f>
        <v>211889392</v>
      </c>
      <c r="D246" s="17">
        <f t="shared" si="122"/>
        <v>0</v>
      </c>
      <c r="E246" s="17">
        <f t="shared" si="106"/>
        <v>211889392</v>
      </c>
      <c r="F246" s="17">
        <f t="shared" si="122"/>
        <v>0</v>
      </c>
      <c r="G246" s="17">
        <f t="shared" ref="G246" si="123">+G247+G253+G259+G267+G275+G281+G285+G289+G299+G303</f>
        <v>211889392</v>
      </c>
    </row>
    <row r="247" spans="1:7" x14ac:dyDescent="0.2">
      <c r="A247" s="20" t="s">
        <v>6</v>
      </c>
      <c r="B247" s="21" t="s">
        <v>7</v>
      </c>
      <c r="C247" s="17">
        <f t="shared" ref="C247:F247" si="124">SUM(C248:C252)</f>
        <v>95093992</v>
      </c>
      <c r="D247" s="17">
        <f t="shared" si="124"/>
        <v>0</v>
      </c>
      <c r="E247" s="17">
        <f t="shared" si="106"/>
        <v>95093992</v>
      </c>
      <c r="F247" s="17">
        <f t="shared" si="124"/>
        <v>0</v>
      </c>
      <c r="G247" s="17">
        <f t="shared" ref="G247" si="125">SUM(G248:G252)</f>
        <v>95093992</v>
      </c>
    </row>
    <row r="248" spans="1:7" ht="25.5" x14ac:dyDescent="0.2">
      <c r="A248" s="11" t="s">
        <v>137</v>
      </c>
      <c r="B248" s="12" t="s">
        <v>147</v>
      </c>
      <c r="C248" s="23">
        <v>75544346</v>
      </c>
      <c r="D248" s="23"/>
      <c r="E248" s="23">
        <f t="shared" si="106"/>
        <v>75544346</v>
      </c>
      <c r="F248" s="23"/>
      <c r="G248" s="23">
        <f>SUM(E248:F248)</f>
        <v>75544346</v>
      </c>
    </row>
    <row r="249" spans="1:7" ht="25.5" hidden="1" x14ac:dyDescent="0.2">
      <c r="A249" s="11" t="s">
        <v>83</v>
      </c>
      <c r="B249" s="12" t="s">
        <v>148</v>
      </c>
      <c r="C249" s="23"/>
      <c r="D249" s="23"/>
      <c r="E249" s="23">
        <f t="shared" si="106"/>
        <v>0</v>
      </c>
      <c r="F249" s="23"/>
      <c r="G249" s="23">
        <f>SUM(E249:F249)</f>
        <v>0</v>
      </c>
    </row>
    <row r="250" spans="1:7" x14ac:dyDescent="0.2">
      <c r="A250" s="11" t="s">
        <v>149</v>
      </c>
      <c r="B250" s="12" t="s">
        <v>150</v>
      </c>
      <c r="C250" s="23">
        <v>19549646</v>
      </c>
      <c r="D250" s="23"/>
      <c r="E250" s="23">
        <f t="shared" si="106"/>
        <v>19549646</v>
      </c>
      <c r="F250" s="23"/>
      <c r="G250" s="23">
        <f>SUM(E250:F250)</f>
        <v>19549646</v>
      </c>
    </row>
    <row r="251" spans="1:7" ht="25.5" hidden="1" x14ac:dyDescent="0.2">
      <c r="A251" s="11" t="s">
        <v>151</v>
      </c>
      <c r="B251" s="12" t="s">
        <v>152</v>
      </c>
      <c r="C251" s="23"/>
      <c r="D251" s="23"/>
      <c r="E251" s="23">
        <f t="shared" si="106"/>
        <v>0</v>
      </c>
      <c r="F251" s="23"/>
      <c r="G251" s="23">
        <f>SUM(E251:F251)</f>
        <v>0</v>
      </c>
    </row>
    <row r="252" spans="1:7" hidden="1" x14ac:dyDescent="0.2">
      <c r="A252" s="11" t="s">
        <v>8</v>
      </c>
      <c r="B252" s="12" t="s">
        <v>153</v>
      </c>
      <c r="C252" s="23"/>
      <c r="D252" s="23"/>
      <c r="E252" s="23">
        <f t="shared" si="106"/>
        <v>0</v>
      </c>
      <c r="F252" s="23"/>
      <c r="G252" s="23">
        <f>SUM(E252:F252)</f>
        <v>0</v>
      </c>
    </row>
    <row r="253" spans="1:7" x14ac:dyDescent="0.2">
      <c r="A253" s="20" t="s">
        <v>126</v>
      </c>
      <c r="B253" s="21" t="s">
        <v>128</v>
      </c>
      <c r="C253" s="17">
        <f t="shared" ref="C253:F253" si="126">SUM(C254:C258)</f>
        <v>18945400</v>
      </c>
      <c r="D253" s="17">
        <f t="shared" si="126"/>
        <v>0</v>
      </c>
      <c r="E253" s="17">
        <f t="shared" si="106"/>
        <v>18945400</v>
      </c>
      <c r="F253" s="17">
        <f t="shared" si="126"/>
        <v>0</v>
      </c>
      <c r="G253" s="17">
        <f t="shared" ref="G253" si="127">SUM(G254:G258)</f>
        <v>18945400</v>
      </c>
    </row>
    <row r="254" spans="1:7" ht="25.5" x14ac:dyDescent="0.2">
      <c r="A254" s="11" t="s">
        <v>154</v>
      </c>
      <c r="B254" s="12" t="s">
        <v>155</v>
      </c>
      <c r="C254" s="23">
        <v>2555000</v>
      </c>
      <c r="D254" s="23"/>
      <c r="E254" s="23">
        <f t="shared" si="106"/>
        <v>2555000</v>
      </c>
      <c r="F254" s="23"/>
      <c r="G254" s="23">
        <f>SUM(E254:F254)</f>
        <v>2555000</v>
      </c>
    </row>
    <row r="255" spans="1:7" x14ac:dyDescent="0.2">
      <c r="A255" s="11" t="s">
        <v>156</v>
      </c>
      <c r="B255" s="12" t="s">
        <v>157</v>
      </c>
      <c r="C255" s="23">
        <v>5550000</v>
      </c>
      <c r="D255" s="23"/>
      <c r="E255" s="23">
        <f t="shared" si="106"/>
        <v>5550000</v>
      </c>
      <c r="F255" s="23"/>
      <c r="G255" s="23">
        <f>SUM(E255:F255)</f>
        <v>5550000</v>
      </c>
    </row>
    <row r="256" spans="1:7" x14ac:dyDescent="0.2">
      <c r="A256" s="11" t="s">
        <v>158</v>
      </c>
      <c r="B256" s="12" t="s">
        <v>159</v>
      </c>
      <c r="C256" s="23">
        <v>600000</v>
      </c>
      <c r="D256" s="23"/>
      <c r="E256" s="23">
        <f t="shared" si="106"/>
        <v>600000</v>
      </c>
      <c r="F256" s="23"/>
      <c r="G256" s="23">
        <f>SUM(E256:F256)</f>
        <v>600000</v>
      </c>
    </row>
    <row r="257" spans="1:7" x14ac:dyDescent="0.2">
      <c r="A257" s="11" t="s">
        <v>127</v>
      </c>
      <c r="B257" s="12" t="s">
        <v>160</v>
      </c>
      <c r="C257" s="23">
        <v>10240400</v>
      </c>
      <c r="D257" s="23"/>
      <c r="E257" s="23">
        <f t="shared" si="106"/>
        <v>10240400</v>
      </c>
      <c r="F257" s="23"/>
      <c r="G257" s="23">
        <f>SUM(E257:F257)</f>
        <v>10240400</v>
      </c>
    </row>
    <row r="258" spans="1:7" hidden="1" x14ac:dyDescent="0.2">
      <c r="A258" s="11" t="s">
        <v>161</v>
      </c>
      <c r="B258" s="12" t="s">
        <v>162</v>
      </c>
      <c r="C258" s="23"/>
      <c r="D258" s="23"/>
      <c r="E258" s="23">
        <f t="shared" si="106"/>
        <v>0</v>
      </c>
      <c r="F258" s="23"/>
      <c r="G258" s="23">
        <f>SUM(E258:F258)</f>
        <v>0</v>
      </c>
    </row>
    <row r="259" spans="1:7" ht="25.5" x14ac:dyDescent="0.2">
      <c r="A259" s="25" t="s">
        <v>9</v>
      </c>
      <c r="B259" s="21" t="s">
        <v>10</v>
      </c>
      <c r="C259" s="17">
        <f t="shared" ref="C259:F259" si="128">SUM(C260:C266)</f>
        <v>13670000</v>
      </c>
      <c r="D259" s="17">
        <f t="shared" si="128"/>
        <v>0</v>
      </c>
      <c r="E259" s="17">
        <f t="shared" si="106"/>
        <v>13670000</v>
      </c>
      <c r="F259" s="17">
        <f t="shared" si="128"/>
        <v>0</v>
      </c>
      <c r="G259" s="17">
        <f t="shared" ref="G259" si="129">SUM(G260:G266)</f>
        <v>13670000</v>
      </c>
    </row>
    <row r="260" spans="1:7" x14ac:dyDescent="0.2">
      <c r="A260" s="11" t="s">
        <v>11</v>
      </c>
      <c r="B260" s="12" t="s">
        <v>163</v>
      </c>
      <c r="C260" s="23">
        <v>720000</v>
      </c>
      <c r="D260" s="23"/>
      <c r="E260" s="23">
        <f t="shared" si="106"/>
        <v>720000</v>
      </c>
      <c r="F260" s="23"/>
      <c r="G260" s="23">
        <f t="shared" ref="G260:G266" si="130">SUM(E260:F260)</f>
        <v>720000</v>
      </c>
    </row>
    <row r="261" spans="1:7" x14ac:dyDescent="0.2">
      <c r="A261" s="11" t="s">
        <v>164</v>
      </c>
      <c r="B261" s="12" t="s">
        <v>165</v>
      </c>
      <c r="C261" s="23">
        <v>3300000</v>
      </c>
      <c r="D261" s="23"/>
      <c r="E261" s="23">
        <f t="shared" si="106"/>
        <v>3300000</v>
      </c>
      <c r="F261" s="23"/>
      <c r="G261" s="23">
        <f t="shared" si="130"/>
        <v>3300000</v>
      </c>
    </row>
    <row r="262" spans="1:7" ht="25.5" x14ac:dyDescent="0.2">
      <c r="A262" s="11" t="s">
        <v>12</v>
      </c>
      <c r="B262" s="12" t="s">
        <v>166</v>
      </c>
      <c r="C262" s="23">
        <v>9650000</v>
      </c>
      <c r="D262" s="23"/>
      <c r="E262" s="23">
        <f t="shared" si="106"/>
        <v>9650000</v>
      </c>
      <c r="F262" s="23"/>
      <c r="G262" s="23">
        <f t="shared" si="130"/>
        <v>9650000</v>
      </c>
    </row>
    <row r="263" spans="1:7" hidden="1" x14ac:dyDescent="0.2">
      <c r="A263" s="11" t="s">
        <v>13</v>
      </c>
      <c r="B263" s="12" t="s">
        <v>167</v>
      </c>
      <c r="C263" s="23"/>
      <c r="D263" s="23"/>
      <c r="E263" s="23">
        <f t="shared" si="106"/>
        <v>0</v>
      </c>
      <c r="F263" s="23"/>
      <c r="G263" s="23">
        <f t="shared" si="130"/>
        <v>0</v>
      </c>
    </row>
    <row r="264" spans="1:7" hidden="1" x14ac:dyDescent="0.2">
      <c r="A264" s="11" t="s">
        <v>168</v>
      </c>
      <c r="B264" s="12" t="s">
        <v>169</v>
      </c>
      <c r="C264" s="23"/>
      <c r="D264" s="23"/>
      <c r="E264" s="23">
        <f t="shared" si="106"/>
        <v>0</v>
      </c>
      <c r="F264" s="23"/>
      <c r="G264" s="23">
        <f t="shared" si="130"/>
        <v>0</v>
      </c>
    </row>
    <row r="265" spans="1:7" ht="38.25" hidden="1" x14ac:dyDescent="0.2">
      <c r="A265" s="11" t="s">
        <v>170</v>
      </c>
      <c r="B265" s="12" t="s">
        <v>171</v>
      </c>
      <c r="C265" s="23"/>
      <c r="D265" s="23"/>
      <c r="E265" s="23">
        <f t="shared" si="106"/>
        <v>0</v>
      </c>
      <c r="F265" s="23"/>
      <c r="G265" s="23">
        <f t="shared" si="130"/>
        <v>0</v>
      </c>
    </row>
    <row r="266" spans="1:7" ht="25.5" hidden="1" x14ac:dyDescent="0.2">
      <c r="A266" s="11" t="s">
        <v>172</v>
      </c>
      <c r="B266" s="12" t="s">
        <v>173</v>
      </c>
      <c r="C266" s="23"/>
      <c r="D266" s="23"/>
      <c r="E266" s="23">
        <f t="shared" si="106"/>
        <v>0</v>
      </c>
      <c r="F266" s="23"/>
      <c r="G266" s="23">
        <f t="shared" si="130"/>
        <v>0</v>
      </c>
    </row>
    <row r="267" spans="1:7" ht="25.5" x14ac:dyDescent="0.2">
      <c r="A267" s="26" t="s">
        <v>14</v>
      </c>
      <c r="B267" s="21" t="s">
        <v>15</v>
      </c>
      <c r="C267" s="17">
        <f t="shared" ref="C267:F267" si="131">SUM(C268:C274)</f>
        <v>12330000</v>
      </c>
      <c r="D267" s="17">
        <f t="shared" si="131"/>
        <v>0</v>
      </c>
      <c r="E267" s="17">
        <f t="shared" si="106"/>
        <v>12330000</v>
      </c>
      <c r="F267" s="17">
        <f t="shared" si="131"/>
        <v>0</v>
      </c>
      <c r="G267" s="17">
        <f t="shared" ref="G267" si="132">SUM(G268:G274)</f>
        <v>12330000</v>
      </c>
    </row>
    <row r="268" spans="1:7" ht="25.5" hidden="1" x14ac:dyDescent="0.2">
      <c r="A268" s="11" t="s">
        <v>129</v>
      </c>
      <c r="B268" s="12" t="s">
        <v>174</v>
      </c>
      <c r="C268" s="23"/>
      <c r="D268" s="23"/>
      <c r="E268" s="23">
        <f t="shared" si="106"/>
        <v>0</v>
      </c>
      <c r="F268" s="23"/>
      <c r="G268" s="23">
        <f t="shared" ref="G268:G274" si="133">SUM(E268:F268)</f>
        <v>0</v>
      </c>
    </row>
    <row r="269" spans="1:7" hidden="1" x14ac:dyDescent="0.2">
      <c r="A269" s="11" t="s">
        <v>175</v>
      </c>
      <c r="B269" s="12" t="s">
        <v>176</v>
      </c>
      <c r="C269" s="23"/>
      <c r="D269" s="23"/>
      <c r="E269" s="23">
        <f t="shared" si="106"/>
        <v>0</v>
      </c>
      <c r="F269" s="23"/>
      <c r="G269" s="23">
        <f t="shared" si="133"/>
        <v>0</v>
      </c>
    </row>
    <row r="270" spans="1:7" hidden="1" x14ac:dyDescent="0.2">
      <c r="A270" s="11" t="s">
        <v>84</v>
      </c>
      <c r="B270" s="12" t="s">
        <v>177</v>
      </c>
      <c r="C270" s="23"/>
      <c r="D270" s="23"/>
      <c r="E270" s="23">
        <f t="shared" si="106"/>
        <v>0</v>
      </c>
      <c r="F270" s="23"/>
      <c r="G270" s="23">
        <f t="shared" si="133"/>
        <v>0</v>
      </c>
    </row>
    <row r="271" spans="1:7" ht="25.5" hidden="1" x14ac:dyDescent="0.2">
      <c r="A271" s="11" t="s">
        <v>130</v>
      </c>
      <c r="B271" s="12" t="s">
        <v>178</v>
      </c>
      <c r="C271" s="23"/>
      <c r="D271" s="23"/>
      <c r="E271" s="23">
        <f t="shared" si="106"/>
        <v>0</v>
      </c>
      <c r="F271" s="23"/>
      <c r="G271" s="23">
        <f t="shared" si="133"/>
        <v>0</v>
      </c>
    </row>
    <row r="272" spans="1:7" ht="25.5" hidden="1" x14ac:dyDescent="0.2">
      <c r="A272" s="11" t="s">
        <v>16</v>
      </c>
      <c r="B272" s="12" t="s">
        <v>179</v>
      </c>
      <c r="C272" s="23"/>
      <c r="D272" s="23"/>
      <c r="E272" s="23">
        <f t="shared" si="106"/>
        <v>0</v>
      </c>
      <c r="F272" s="23"/>
      <c r="G272" s="23">
        <f t="shared" si="133"/>
        <v>0</v>
      </c>
    </row>
    <row r="273" spans="1:7" x14ac:dyDescent="0.2">
      <c r="A273" s="11" t="s">
        <v>134</v>
      </c>
      <c r="B273" s="12" t="s">
        <v>180</v>
      </c>
      <c r="C273" s="23">
        <v>9440000</v>
      </c>
      <c r="D273" s="23"/>
      <c r="E273" s="23">
        <f t="shared" si="106"/>
        <v>9440000</v>
      </c>
      <c r="F273" s="23"/>
      <c r="G273" s="23">
        <f t="shared" si="133"/>
        <v>9440000</v>
      </c>
    </row>
    <row r="274" spans="1:7" ht="25.5" x14ac:dyDescent="0.2">
      <c r="A274" s="11" t="s">
        <v>17</v>
      </c>
      <c r="B274" s="12" t="s">
        <v>181</v>
      </c>
      <c r="C274" s="23">
        <v>2890000</v>
      </c>
      <c r="D274" s="23"/>
      <c r="E274" s="23">
        <f t="shared" si="106"/>
        <v>2890000</v>
      </c>
      <c r="F274" s="23"/>
      <c r="G274" s="23">
        <f t="shared" si="133"/>
        <v>2890000</v>
      </c>
    </row>
    <row r="275" spans="1:7" ht="25.5" x14ac:dyDescent="0.2">
      <c r="A275" s="26" t="s">
        <v>18</v>
      </c>
      <c r="B275" s="21" t="s">
        <v>19</v>
      </c>
      <c r="C275" s="17">
        <f t="shared" ref="C275:F275" si="134">SUM(C276:C279)</f>
        <v>21500000</v>
      </c>
      <c r="D275" s="17">
        <f t="shared" si="134"/>
        <v>0</v>
      </c>
      <c r="E275" s="17">
        <f t="shared" si="106"/>
        <v>21500000</v>
      </c>
      <c r="F275" s="17">
        <f t="shared" si="134"/>
        <v>0</v>
      </c>
      <c r="G275" s="17">
        <f t="shared" ref="G275" si="135">SUM(G276:G279)</f>
        <v>21500000</v>
      </c>
    </row>
    <row r="276" spans="1:7" x14ac:dyDescent="0.2">
      <c r="A276" s="11" t="s">
        <v>135</v>
      </c>
      <c r="B276" s="12" t="s">
        <v>182</v>
      </c>
      <c r="C276" s="23">
        <v>1000000</v>
      </c>
      <c r="D276" s="23"/>
      <c r="E276" s="23">
        <f t="shared" si="106"/>
        <v>1000000</v>
      </c>
      <c r="F276" s="23"/>
      <c r="G276" s="23">
        <f>SUM(E276:F276)</f>
        <v>1000000</v>
      </c>
    </row>
    <row r="277" spans="1:7" x14ac:dyDescent="0.2">
      <c r="A277" s="11" t="s">
        <v>20</v>
      </c>
      <c r="B277" s="12" t="s">
        <v>183</v>
      </c>
      <c r="C277" s="23">
        <v>20500000</v>
      </c>
      <c r="D277" s="23"/>
      <c r="E277" s="23">
        <f t="shared" ref="E277:E340" si="136">SUM(C277:D277)</f>
        <v>20500000</v>
      </c>
      <c r="F277" s="23"/>
      <c r="G277" s="23">
        <f>SUM(E277:F277)</f>
        <v>20500000</v>
      </c>
    </row>
    <row r="278" spans="1:7" hidden="1" x14ac:dyDescent="0.2">
      <c r="A278" s="11" t="s">
        <v>184</v>
      </c>
      <c r="B278" s="12" t="s">
        <v>185</v>
      </c>
      <c r="C278" s="23"/>
      <c r="D278" s="23"/>
      <c r="E278" s="23">
        <f t="shared" si="136"/>
        <v>0</v>
      </c>
      <c r="F278" s="23"/>
      <c r="G278" s="23">
        <f>SUM(E278:F278)</f>
        <v>0</v>
      </c>
    </row>
    <row r="279" spans="1:7" hidden="1" x14ac:dyDescent="0.2">
      <c r="A279" s="11" t="s">
        <v>274</v>
      </c>
      <c r="B279" s="12" t="s">
        <v>275</v>
      </c>
      <c r="C279" s="23"/>
      <c r="D279" s="23"/>
      <c r="E279" s="23">
        <f t="shared" si="136"/>
        <v>0</v>
      </c>
      <c r="F279" s="23"/>
      <c r="G279" s="23">
        <f>SUM(E279:F279)</f>
        <v>0</v>
      </c>
    </row>
    <row r="280" spans="1:7" x14ac:dyDescent="0.2">
      <c r="A280" s="11"/>
      <c r="B280" s="12"/>
      <c r="C280" s="23"/>
      <c r="D280" s="23"/>
      <c r="E280" s="23">
        <f t="shared" si="136"/>
        <v>0</v>
      </c>
      <c r="F280" s="23"/>
      <c r="G280" s="23"/>
    </row>
    <row r="281" spans="1:7" ht="25.5" x14ac:dyDescent="0.2">
      <c r="A281" s="27" t="s">
        <v>21</v>
      </c>
      <c r="B281" s="28" t="s">
        <v>22</v>
      </c>
      <c r="C281" s="17">
        <f t="shared" ref="C281:F281" si="137">SUM(C282:C284)</f>
        <v>8000000</v>
      </c>
      <c r="D281" s="17">
        <f t="shared" si="137"/>
        <v>0</v>
      </c>
      <c r="E281" s="17">
        <f t="shared" si="136"/>
        <v>8000000</v>
      </c>
      <c r="F281" s="17">
        <f t="shared" si="137"/>
        <v>0</v>
      </c>
      <c r="G281" s="17">
        <f t="shared" ref="G281" si="138">SUM(G282:G284)</f>
        <v>8000000</v>
      </c>
    </row>
    <row r="282" spans="1:7" x14ac:dyDescent="0.2">
      <c r="A282" s="11" t="s">
        <v>23</v>
      </c>
      <c r="B282" s="12" t="s">
        <v>186</v>
      </c>
      <c r="C282" s="23">
        <v>6000000</v>
      </c>
      <c r="D282" s="23"/>
      <c r="E282" s="23">
        <f t="shared" si="136"/>
        <v>6000000</v>
      </c>
      <c r="F282" s="23"/>
      <c r="G282" s="23">
        <f>SUM(E282:F282)</f>
        <v>6000000</v>
      </c>
    </row>
    <row r="283" spans="1:7" x14ac:dyDescent="0.2">
      <c r="A283" s="11" t="s">
        <v>578</v>
      </c>
      <c r="B283" s="12" t="s">
        <v>579</v>
      </c>
      <c r="C283" s="23">
        <v>2000000</v>
      </c>
      <c r="D283" s="23"/>
      <c r="E283" s="23">
        <f t="shared" si="136"/>
        <v>2000000</v>
      </c>
      <c r="F283" s="23"/>
      <c r="G283" s="23">
        <f>SUM(E283:F283)</f>
        <v>2000000</v>
      </c>
    </row>
    <row r="284" spans="1:7" ht="25.5" hidden="1" x14ac:dyDescent="0.2">
      <c r="A284" s="11" t="s">
        <v>187</v>
      </c>
      <c r="B284" s="12" t="s">
        <v>188</v>
      </c>
      <c r="C284" s="23"/>
      <c r="D284" s="23"/>
      <c r="E284" s="23">
        <f t="shared" si="136"/>
        <v>0</v>
      </c>
      <c r="F284" s="23"/>
      <c r="G284" s="23">
        <f>SUM(E284:F284)</f>
        <v>0</v>
      </c>
    </row>
    <row r="285" spans="1:7" x14ac:dyDescent="0.2">
      <c r="A285" s="26" t="s">
        <v>24</v>
      </c>
      <c r="B285" s="21" t="s">
        <v>25</v>
      </c>
      <c r="C285" s="17">
        <f t="shared" ref="C285:F285" si="139">SUM(C286:C288)</f>
        <v>33500000</v>
      </c>
      <c r="D285" s="17">
        <f t="shared" si="139"/>
        <v>0</v>
      </c>
      <c r="E285" s="17">
        <f t="shared" si="136"/>
        <v>33500000</v>
      </c>
      <c r="F285" s="17">
        <f t="shared" si="139"/>
        <v>0</v>
      </c>
      <c r="G285" s="17">
        <f t="shared" ref="G285" si="140">SUM(G286:G288)</f>
        <v>33500000</v>
      </c>
    </row>
    <row r="286" spans="1:7" x14ac:dyDescent="0.2">
      <c r="A286" s="11" t="s">
        <v>189</v>
      </c>
      <c r="B286" s="12" t="s">
        <v>190</v>
      </c>
      <c r="C286" s="23">
        <v>30000000</v>
      </c>
      <c r="D286" s="23"/>
      <c r="E286" s="23">
        <f t="shared" si="136"/>
        <v>30000000</v>
      </c>
      <c r="F286" s="23"/>
      <c r="G286" s="23">
        <f>SUM(E286:F286)</f>
        <v>30000000</v>
      </c>
    </row>
    <row r="287" spans="1:7" ht="25.5" x14ac:dyDescent="0.2">
      <c r="A287" s="11" t="s">
        <v>26</v>
      </c>
      <c r="B287" s="12" t="s">
        <v>191</v>
      </c>
      <c r="C287" s="23">
        <v>3500000</v>
      </c>
      <c r="D287" s="23"/>
      <c r="E287" s="23">
        <f t="shared" si="136"/>
        <v>3500000</v>
      </c>
      <c r="F287" s="23"/>
      <c r="G287" s="23">
        <f>SUM(E287:F287)</f>
        <v>3500000</v>
      </c>
    </row>
    <row r="288" spans="1:7" ht="25.5" hidden="1" x14ac:dyDescent="0.2">
      <c r="A288" s="11" t="s">
        <v>348</v>
      </c>
      <c r="B288" s="12" t="s">
        <v>349</v>
      </c>
      <c r="C288" s="23"/>
      <c r="D288" s="23"/>
      <c r="E288" s="23">
        <f t="shared" si="136"/>
        <v>0</v>
      </c>
      <c r="F288" s="23"/>
      <c r="G288" s="23">
        <f>SUM(E288:F288)</f>
        <v>0</v>
      </c>
    </row>
    <row r="289" spans="1:7" ht="25.5" x14ac:dyDescent="0.2">
      <c r="A289" s="29" t="s">
        <v>27</v>
      </c>
      <c r="B289" s="30" t="s">
        <v>28</v>
      </c>
      <c r="C289" s="17">
        <f t="shared" ref="C289:F289" si="141">SUM(C290:C298)</f>
        <v>8000000</v>
      </c>
      <c r="D289" s="17">
        <f t="shared" si="141"/>
        <v>0</v>
      </c>
      <c r="E289" s="17">
        <f t="shared" si="136"/>
        <v>8000000</v>
      </c>
      <c r="F289" s="17">
        <f t="shared" si="141"/>
        <v>0</v>
      </c>
      <c r="G289" s="17">
        <f t="shared" ref="G289" si="142">SUM(G290:G298)</f>
        <v>8000000</v>
      </c>
    </row>
    <row r="290" spans="1:7" ht="25.5" hidden="1" x14ac:dyDescent="0.2">
      <c r="A290" s="11" t="s">
        <v>85</v>
      </c>
      <c r="B290" s="12" t="s">
        <v>192</v>
      </c>
      <c r="C290" s="23"/>
      <c r="D290" s="23"/>
      <c r="E290" s="23">
        <f t="shared" si="136"/>
        <v>0</v>
      </c>
      <c r="F290" s="23"/>
      <c r="G290" s="23">
        <f t="shared" ref="G290:G298" si="143">SUM(E290:F290)</f>
        <v>0</v>
      </c>
    </row>
    <row r="291" spans="1:7" ht="25.5" hidden="1" x14ac:dyDescent="0.2">
      <c r="A291" s="11" t="s">
        <v>193</v>
      </c>
      <c r="B291" s="12" t="s">
        <v>194</v>
      </c>
      <c r="C291" s="23"/>
      <c r="D291" s="23"/>
      <c r="E291" s="23">
        <f t="shared" si="136"/>
        <v>0</v>
      </c>
      <c r="F291" s="23"/>
      <c r="G291" s="23">
        <f t="shared" si="143"/>
        <v>0</v>
      </c>
    </row>
    <row r="292" spans="1:7" ht="25.5" hidden="1" x14ac:dyDescent="0.2">
      <c r="A292" s="11" t="s">
        <v>86</v>
      </c>
      <c r="B292" s="12" t="s">
        <v>195</v>
      </c>
      <c r="C292" s="23"/>
      <c r="D292" s="23"/>
      <c r="E292" s="23">
        <f t="shared" si="136"/>
        <v>0</v>
      </c>
      <c r="F292" s="23"/>
      <c r="G292" s="23">
        <f t="shared" si="143"/>
        <v>0</v>
      </c>
    </row>
    <row r="293" spans="1:7" ht="38.25" hidden="1" x14ac:dyDescent="0.2">
      <c r="A293" s="11" t="s">
        <v>29</v>
      </c>
      <c r="B293" s="12" t="s">
        <v>196</v>
      </c>
      <c r="C293" s="23"/>
      <c r="D293" s="23"/>
      <c r="E293" s="23">
        <f t="shared" si="136"/>
        <v>0</v>
      </c>
      <c r="F293" s="23"/>
      <c r="G293" s="23">
        <f t="shared" si="143"/>
        <v>0</v>
      </c>
    </row>
    <row r="294" spans="1:7" ht="25.5" x14ac:dyDescent="0.2">
      <c r="A294" s="11" t="s">
        <v>30</v>
      </c>
      <c r="B294" s="12" t="s">
        <v>197</v>
      </c>
      <c r="C294" s="23">
        <v>2500000</v>
      </c>
      <c r="D294" s="23"/>
      <c r="E294" s="23">
        <f t="shared" si="136"/>
        <v>2500000</v>
      </c>
      <c r="F294" s="23"/>
      <c r="G294" s="23">
        <f t="shared" si="143"/>
        <v>2500000</v>
      </c>
    </row>
    <row r="295" spans="1:7" ht="25.5" hidden="1" x14ac:dyDescent="0.2">
      <c r="A295" s="11" t="s">
        <v>133</v>
      </c>
      <c r="B295" s="12" t="s">
        <v>198</v>
      </c>
      <c r="C295" s="23"/>
      <c r="D295" s="23"/>
      <c r="E295" s="23">
        <f t="shared" si="136"/>
        <v>0</v>
      </c>
      <c r="F295" s="23"/>
      <c r="G295" s="23">
        <f t="shared" si="143"/>
        <v>0</v>
      </c>
    </row>
    <row r="296" spans="1:7" ht="25.5" x14ac:dyDescent="0.2">
      <c r="A296" s="11" t="s">
        <v>31</v>
      </c>
      <c r="B296" s="12" t="s">
        <v>278</v>
      </c>
      <c r="C296" s="23">
        <v>2000000</v>
      </c>
      <c r="D296" s="23"/>
      <c r="E296" s="23">
        <f t="shared" si="136"/>
        <v>2000000</v>
      </c>
      <c r="F296" s="23"/>
      <c r="G296" s="23">
        <f t="shared" si="143"/>
        <v>2000000</v>
      </c>
    </row>
    <row r="297" spans="1:7" ht="38.25" x14ac:dyDescent="0.2">
      <c r="A297" s="11" t="s">
        <v>32</v>
      </c>
      <c r="B297" s="12" t="s">
        <v>199</v>
      </c>
      <c r="C297" s="23">
        <v>3000000</v>
      </c>
      <c r="D297" s="23"/>
      <c r="E297" s="23">
        <f t="shared" si="136"/>
        <v>3000000</v>
      </c>
      <c r="F297" s="23"/>
      <c r="G297" s="23">
        <f t="shared" si="143"/>
        <v>3000000</v>
      </c>
    </row>
    <row r="298" spans="1:7" ht="25.5" x14ac:dyDescent="0.2">
      <c r="A298" s="11" t="s">
        <v>33</v>
      </c>
      <c r="B298" s="12" t="s">
        <v>279</v>
      </c>
      <c r="C298" s="23">
        <v>500000</v>
      </c>
      <c r="D298" s="23"/>
      <c r="E298" s="23">
        <f t="shared" si="136"/>
        <v>500000</v>
      </c>
      <c r="F298" s="23"/>
      <c r="G298" s="23">
        <f t="shared" si="143"/>
        <v>500000</v>
      </c>
    </row>
    <row r="299" spans="1:7" x14ac:dyDescent="0.2">
      <c r="A299" s="26" t="s">
        <v>272</v>
      </c>
      <c r="B299" s="12"/>
      <c r="C299" s="17">
        <f t="shared" ref="C299:F299" si="144">SUM(C300:C302)</f>
        <v>250000</v>
      </c>
      <c r="D299" s="17">
        <f t="shared" si="144"/>
        <v>0</v>
      </c>
      <c r="E299" s="17">
        <f t="shared" si="136"/>
        <v>250000</v>
      </c>
      <c r="F299" s="17">
        <f t="shared" si="144"/>
        <v>0</v>
      </c>
      <c r="G299" s="17">
        <f t="shared" ref="G299" si="145">SUM(G300:G302)</f>
        <v>250000</v>
      </c>
    </row>
    <row r="300" spans="1:7" ht="25.5" hidden="1" x14ac:dyDescent="0.2">
      <c r="A300" s="11" t="s">
        <v>200</v>
      </c>
      <c r="B300" s="12" t="s">
        <v>201</v>
      </c>
      <c r="C300" s="23"/>
      <c r="D300" s="23"/>
      <c r="E300" s="23">
        <f t="shared" si="136"/>
        <v>0</v>
      </c>
      <c r="F300" s="23"/>
      <c r="G300" s="23">
        <f>SUM(E300:F300)</f>
        <v>0</v>
      </c>
    </row>
    <row r="301" spans="1:7" hidden="1" x14ac:dyDescent="0.2">
      <c r="A301" s="11" t="s">
        <v>332</v>
      </c>
      <c r="B301" s="12" t="s">
        <v>333</v>
      </c>
      <c r="C301" s="23"/>
      <c r="D301" s="23"/>
      <c r="E301" s="23">
        <f t="shared" si="136"/>
        <v>0</v>
      </c>
      <c r="F301" s="23"/>
      <c r="G301" s="23">
        <f>SUM(E301:F301)</f>
        <v>0</v>
      </c>
    </row>
    <row r="302" spans="1:7" x14ac:dyDescent="0.2">
      <c r="A302" s="11" t="s">
        <v>142</v>
      </c>
      <c r="B302" s="12" t="s">
        <v>202</v>
      </c>
      <c r="C302" s="23">
        <v>250000</v>
      </c>
      <c r="D302" s="23"/>
      <c r="E302" s="23">
        <f t="shared" si="136"/>
        <v>250000</v>
      </c>
      <c r="F302" s="23"/>
      <c r="G302" s="23">
        <f>SUM(E302:F302)</f>
        <v>250000</v>
      </c>
    </row>
    <row r="303" spans="1:7" x14ac:dyDescent="0.2">
      <c r="A303" s="26" t="s">
        <v>34</v>
      </c>
      <c r="B303" s="31" t="s">
        <v>35</v>
      </c>
      <c r="C303" s="17">
        <f t="shared" ref="C303:F303" si="146">SUM(C304:C306)</f>
        <v>600000</v>
      </c>
      <c r="D303" s="17">
        <f t="shared" si="146"/>
        <v>0</v>
      </c>
      <c r="E303" s="17">
        <f t="shared" si="136"/>
        <v>600000</v>
      </c>
      <c r="F303" s="17">
        <f t="shared" si="146"/>
        <v>0</v>
      </c>
      <c r="G303" s="17">
        <f t="shared" ref="G303" si="147">SUM(G304:G306)</f>
        <v>600000</v>
      </c>
    </row>
    <row r="304" spans="1:7" hidden="1" x14ac:dyDescent="0.2">
      <c r="A304" s="11" t="s">
        <v>203</v>
      </c>
      <c r="B304" s="12" t="s">
        <v>204</v>
      </c>
      <c r="C304" s="23"/>
      <c r="D304" s="23"/>
      <c r="E304" s="23">
        <f t="shared" si="136"/>
        <v>0</v>
      </c>
      <c r="F304" s="23"/>
      <c r="G304" s="23">
        <f>SUM(E304:F304)</f>
        <v>0</v>
      </c>
    </row>
    <row r="305" spans="1:7" x14ac:dyDescent="0.2">
      <c r="A305" s="11" t="s">
        <v>205</v>
      </c>
      <c r="B305" s="12" t="s">
        <v>206</v>
      </c>
      <c r="C305" s="23">
        <v>600000</v>
      </c>
      <c r="D305" s="23"/>
      <c r="E305" s="23">
        <f t="shared" si="136"/>
        <v>600000</v>
      </c>
      <c r="F305" s="23"/>
      <c r="G305" s="23">
        <f>SUM(E305:F305)</f>
        <v>600000</v>
      </c>
    </row>
    <row r="306" spans="1:7" hidden="1" x14ac:dyDescent="0.2">
      <c r="A306" s="11" t="s">
        <v>36</v>
      </c>
      <c r="B306" s="12" t="s">
        <v>207</v>
      </c>
      <c r="C306" s="23"/>
      <c r="D306" s="23"/>
      <c r="E306" s="23">
        <f t="shared" si="136"/>
        <v>0</v>
      </c>
      <c r="F306" s="23"/>
      <c r="G306" s="23">
        <f>SUM(E306:F306)</f>
        <v>0</v>
      </c>
    </row>
    <row r="307" spans="1:7" ht="25.5" x14ac:dyDescent="0.2">
      <c r="A307" s="20">
        <v>2</v>
      </c>
      <c r="B307" s="21" t="s">
        <v>37</v>
      </c>
      <c r="C307" s="17">
        <f t="shared" ref="C307:F307" si="148">+C308+C314+C319+C327+C330+C333</f>
        <v>68624118</v>
      </c>
      <c r="D307" s="17">
        <f t="shared" si="148"/>
        <v>0</v>
      </c>
      <c r="E307" s="17">
        <f t="shared" si="136"/>
        <v>68624118</v>
      </c>
      <c r="F307" s="17">
        <f t="shared" si="148"/>
        <v>0</v>
      </c>
      <c r="G307" s="17">
        <f t="shared" ref="G307" si="149">+G308+G314+G319+G327+G330+G333</f>
        <v>68624118</v>
      </c>
    </row>
    <row r="308" spans="1:7" ht="25.5" x14ac:dyDescent="0.2">
      <c r="A308" s="20" t="s">
        <v>38</v>
      </c>
      <c r="B308" s="21" t="s">
        <v>39</v>
      </c>
      <c r="C308" s="17">
        <f t="shared" ref="C308:F308" si="150">SUM(C309:C313)</f>
        <v>23490000</v>
      </c>
      <c r="D308" s="17">
        <f t="shared" si="150"/>
        <v>0</v>
      </c>
      <c r="E308" s="17">
        <f t="shared" si="136"/>
        <v>23490000</v>
      </c>
      <c r="F308" s="17">
        <f t="shared" si="150"/>
        <v>0</v>
      </c>
      <c r="G308" s="17">
        <f t="shared" ref="G308" si="151">SUM(G309:G313)</f>
        <v>23490000</v>
      </c>
    </row>
    <row r="309" spans="1:7" x14ac:dyDescent="0.2">
      <c r="A309" s="11" t="s">
        <v>40</v>
      </c>
      <c r="B309" s="12" t="s">
        <v>208</v>
      </c>
      <c r="C309" s="23">
        <v>12000000</v>
      </c>
      <c r="D309" s="23"/>
      <c r="E309" s="23">
        <f t="shared" si="136"/>
        <v>12000000</v>
      </c>
      <c r="F309" s="23"/>
      <c r="G309" s="23">
        <f>SUM(E309:F309)</f>
        <v>12000000</v>
      </c>
    </row>
    <row r="310" spans="1:7" ht="25.5" hidden="1" x14ac:dyDescent="0.2">
      <c r="A310" s="11" t="s">
        <v>131</v>
      </c>
      <c r="B310" s="12" t="s">
        <v>209</v>
      </c>
      <c r="C310" s="23"/>
      <c r="D310" s="23"/>
      <c r="E310" s="23">
        <f t="shared" si="136"/>
        <v>0</v>
      </c>
      <c r="F310" s="23"/>
      <c r="G310" s="23">
        <f>SUM(E310:F310)</f>
        <v>0</v>
      </c>
    </row>
    <row r="311" spans="1:7" hidden="1" x14ac:dyDescent="0.2">
      <c r="A311" s="11" t="s">
        <v>273</v>
      </c>
      <c r="B311" s="12" t="s">
        <v>210</v>
      </c>
      <c r="C311" s="23"/>
      <c r="D311" s="23"/>
      <c r="E311" s="23">
        <f t="shared" si="136"/>
        <v>0</v>
      </c>
      <c r="F311" s="23"/>
      <c r="G311" s="23">
        <f>SUM(E311:F311)</f>
        <v>0</v>
      </c>
    </row>
    <row r="312" spans="1:7" x14ac:dyDescent="0.2">
      <c r="A312" s="11" t="s">
        <v>41</v>
      </c>
      <c r="B312" s="12" t="s">
        <v>211</v>
      </c>
      <c r="C312" s="23">
        <v>10890000</v>
      </c>
      <c r="D312" s="23"/>
      <c r="E312" s="23">
        <f t="shared" si="136"/>
        <v>10890000</v>
      </c>
      <c r="F312" s="23"/>
      <c r="G312" s="23">
        <f>SUM(E312:F312)</f>
        <v>10890000</v>
      </c>
    </row>
    <row r="313" spans="1:7" x14ac:dyDescent="0.2">
      <c r="A313" s="11" t="s">
        <v>42</v>
      </c>
      <c r="B313" s="12" t="s">
        <v>212</v>
      </c>
      <c r="C313" s="23">
        <v>600000</v>
      </c>
      <c r="D313" s="23"/>
      <c r="E313" s="23">
        <f t="shared" si="136"/>
        <v>600000</v>
      </c>
      <c r="F313" s="23"/>
      <c r="G313" s="23">
        <f>SUM(E313:F313)</f>
        <v>600000</v>
      </c>
    </row>
    <row r="314" spans="1:7" ht="25.5" x14ac:dyDescent="0.2">
      <c r="A314" s="29" t="s">
        <v>43</v>
      </c>
      <c r="B314" s="32" t="s">
        <v>44</v>
      </c>
      <c r="C314" s="17">
        <f t="shared" ref="C314:F314" si="152">SUM(C315:C318)</f>
        <v>6000000</v>
      </c>
      <c r="D314" s="17">
        <f t="shared" si="152"/>
        <v>0</v>
      </c>
      <c r="E314" s="17">
        <f t="shared" si="136"/>
        <v>6000000</v>
      </c>
      <c r="F314" s="17">
        <f t="shared" si="152"/>
        <v>0</v>
      </c>
      <c r="G314" s="17">
        <f t="shared" ref="G314" si="153">SUM(G315:G318)</f>
        <v>6000000</v>
      </c>
    </row>
    <row r="315" spans="1:7" ht="25.5" hidden="1" x14ac:dyDescent="0.2">
      <c r="A315" s="11" t="s">
        <v>141</v>
      </c>
      <c r="B315" s="12" t="s">
        <v>213</v>
      </c>
      <c r="C315" s="23"/>
      <c r="D315" s="23"/>
      <c r="E315" s="23">
        <f t="shared" si="136"/>
        <v>0</v>
      </c>
      <c r="F315" s="23"/>
      <c r="G315" s="23">
        <f>SUM(E315:F315)</f>
        <v>0</v>
      </c>
    </row>
    <row r="316" spans="1:7" hidden="1" x14ac:dyDescent="0.2">
      <c r="A316" s="11" t="s">
        <v>123</v>
      </c>
      <c r="B316" s="12" t="s">
        <v>214</v>
      </c>
      <c r="C316" s="23"/>
      <c r="D316" s="23"/>
      <c r="E316" s="23">
        <f t="shared" si="136"/>
        <v>0</v>
      </c>
      <c r="F316" s="23"/>
      <c r="G316" s="23">
        <f>SUM(E316:F316)</f>
        <v>0</v>
      </c>
    </row>
    <row r="317" spans="1:7" x14ac:dyDescent="0.2">
      <c r="A317" s="11" t="s">
        <v>121</v>
      </c>
      <c r="B317" s="12" t="s">
        <v>215</v>
      </c>
      <c r="C317" s="23">
        <v>6000000</v>
      </c>
      <c r="D317" s="23"/>
      <c r="E317" s="23">
        <f t="shared" si="136"/>
        <v>6000000</v>
      </c>
      <c r="F317" s="23"/>
      <c r="G317" s="23">
        <f>SUM(E317:F317)</f>
        <v>6000000</v>
      </c>
    </row>
    <row r="318" spans="1:7" hidden="1" x14ac:dyDescent="0.2">
      <c r="A318" s="11" t="s">
        <v>45</v>
      </c>
      <c r="B318" s="12" t="s">
        <v>216</v>
      </c>
      <c r="C318" s="23"/>
      <c r="D318" s="23"/>
      <c r="E318" s="23">
        <f t="shared" si="136"/>
        <v>0</v>
      </c>
      <c r="F318" s="23"/>
      <c r="G318" s="23">
        <f>SUM(E318:F318)</f>
        <v>0</v>
      </c>
    </row>
    <row r="319" spans="1:7" ht="38.25" x14ac:dyDescent="0.2">
      <c r="A319" s="33" t="s">
        <v>46</v>
      </c>
      <c r="B319" s="21" t="s">
        <v>47</v>
      </c>
      <c r="C319" s="17">
        <f t="shared" ref="C319:F319" si="154">SUM(C320:C326)</f>
        <v>10034118</v>
      </c>
      <c r="D319" s="17">
        <f t="shared" si="154"/>
        <v>0</v>
      </c>
      <c r="E319" s="17">
        <f t="shared" si="136"/>
        <v>10034118</v>
      </c>
      <c r="F319" s="17">
        <f t="shared" si="154"/>
        <v>0</v>
      </c>
      <c r="G319" s="17">
        <f t="shared" ref="G319" si="155">SUM(G320:G326)</f>
        <v>10034118</v>
      </c>
    </row>
    <row r="320" spans="1:7" ht="25.5" x14ac:dyDescent="0.2">
      <c r="A320" s="11" t="s">
        <v>48</v>
      </c>
      <c r="B320" s="12" t="s">
        <v>217</v>
      </c>
      <c r="C320" s="23">
        <v>2534118</v>
      </c>
      <c r="D320" s="23"/>
      <c r="E320" s="23">
        <f t="shared" si="136"/>
        <v>2534118</v>
      </c>
      <c r="F320" s="23"/>
      <c r="G320" s="23">
        <f t="shared" ref="G320:G326" si="156">SUM(E320:F320)</f>
        <v>2534118</v>
      </c>
    </row>
    <row r="321" spans="1:7" ht="25.5" x14ac:dyDescent="0.2">
      <c r="A321" s="11" t="s">
        <v>87</v>
      </c>
      <c r="B321" s="12" t="s">
        <v>218</v>
      </c>
      <c r="C321" s="23">
        <v>4000000</v>
      </c>
      <c r="D321" s="23"/>
      <c r="E321" s="23">
        <f t="shared" si="136"/>
        <v>4000000</v>
      </c>
      <c r="F321" s="23"/>
      <c r="G321" s="23">
        <f t="shared" si="156"/>
        <v>4000000</v>
      </c>
    </row>
    <row r="322" spans="1:7" hidden="1" x14ac:dyDescent="0.2">
      <c r="A322" s="11" t="s">
        <v>88</v>
      </c>
      <c r="B322" s="12" t="s">
        <v>219</v>
      </c>
      <c r="C322" s="23"/>
      <c r="D322" s="23"/>
      <c r="E322" s="23">
        <f t="shared" si="136"/>
        <v>0</v>
      </c>
      <c r="F322" s="23"/>
      <c r="G322" s="23">
        <f t="shared" si="156"/>
        <v>0</v>
      </c>
    </row>
    <row r="323" spans="1:7" ht="38.25" x14ac:dyDescent="0.2">
      <c r="A323" s="11" t="s">
        <v>89</v>
      </c>
      <c r="B323" s="12" t="s">
        <v>220</v>
      </c>
      <c r="C323" s="23">
        <v>3000000</v>
      </c>
      <c r="D323" s="23"/>
      <c r="E323" s="23">
        <f t="shared" si="136"/>
        <v>3000000</v>
      </c>
      <c r="F323" s="23"/>
      <c r="G323" s="23">
        <f t="shared" si="156"/>
        <v>3000000</v>
      </c>
    </row>
    <row r="324" spans="1:7" hidden="1" x14ac:dyDescent="0.2">
      <c r="A324" s="11" t="s">
        <v>90</v>
      </c>
      <c r="B324" s="12" t="s">
        <v>221</v>
      </c>
      <c r="C324" s="23"/>
      <c r="D324" s="23"/>
      <c r="E324" s="23">
        <f t="shared" si="136"/>
        <v>0</v>
      </c>
      <c r="F324" s="23"/>
      <c r="G324" s="23">
        <f t="shared" si="156"/>
        <v>0</v>
      </c>
    </row>
    <row r="325" spans="1:7" ht="25.5" x14ac:dyDescent="0.2">
      <c r="A325" s="11" t="s">
        <v>91</v>
      </c>
      <c r="B325" s="12" t="s">
        <v>222</v>
      </c>
      <c r="C325" s="23">
        <v>500000</v>
      </c>
      <c r="D325" s="23"/>
      <c r="E325" s="23">
        <f t="shared" si="136"/>
        <v>500000</v>
      </c>
      <c r="F325" s="23"/>
      <c r="G325" s="23">
        <f t="shared" si="156"/>
        <v>500000</v>
      </c>
    </row>
    <row r="326" spans="1:7" ht="25.5" hidden="1" x14ac:dyDescent="0.2">
      <c r="A326" s="11" t="s">
        <v>92</v>
      </c>
      <c r="B326" s="12" t="s">
        <v>223</v>
      </c>
      <c r="C326" s="23"/>
      <c r="D326" s="23"/>
      <c r="E326" s="23">
        <f t="shared" si="136"/>
        <v>0</v>
      </c>
      <c r="F326" s="23"/>
      <c r="G326" s="23">
        <f t="shared" si="156"/>
        <v>0</v>
      </c>
    </row>
    <row r="327" spans="1:7" ht="25.5" x14ac:dyDescent="0.2">
      <c r="A327" s="29" t="s">
        <v>49</v>
      </c>
      <c r="B327" s="30" t="s">
        <v>50</v>
      </c>
      <c r="C327" s="17">
        <f t="shared" ref="C327:F327" si="157">SUM(C328:C329)</f>
        <v>4500000</v>
      </c>
      <c r="D327" s="17">
        <f t="shared" si="157"/>
        <v>0</v>
      </c>
      <c r="E327" s="17">
        <f t="shared" si="136"/>
        <v>4500000</v>
      </c>
      <c r="F327" s="17">
        <f t="shared" si="157"/>
        <v>0</v>
      </c>
      <c r="G327" s="17">
        <f t="shared" ref="G327" si="158">SUM(G328:G329)</f>
        <v>4500000</v>
      </c>
    </row>
    <row r="328" spans="1:7" x14ac:dyDescent="0.2">
      <c r="A328" s="11" t="s">
        <v>93</v>
      </c>
      <c r="B328" s="12" t="s">
        <v>224</v>
      </c>
      <c r="C328" s="23">
        <v>2000000</v>
      </c>
      <c r="D328" s="23"/>
      <c r="E328" s="23">
        <f t="shared" si="136"/>
        <v>2000000</v>
      </c>
      <c r="F328" s="23"/>
      <c r="G328" s="23">
        <f>SUM(E328:F328)</f>
        <v>2000000</v>
      </c>
    </row>
    <row r="329" spans="1:7" x14ac:dyDescent="0.2">
      <c r="A329" s="11" t="s">
        <v>51</v>
      </c>
      <c r="B329" s="12" t="s">
        <v>225</v>
      </c>
      <c r="C329" s="23">
        <v>2500000</v>
      </c>
      <c r="D329" s="23"/>
      <c r="E329" s="23">
        <f t="shared" si="136"/>
        <v>2500000</v>
      </c>
      <c r="F329" s="23"/>
      <c r="G329" s="23">
        <f>SUM(E329:F329)</f>
        <v>2500000</v>
      </c>
    </row>
    <row r="330" spans="1:7" ht="38.25" hidden="1" x14ac:dyDescent="0.2">
      <c r="A330" s="25" t="s">
        <v>113</v>
      </c>
      <c r="B330" s="30" t="s">
        <v>114</v>
      </c>
      <c r="C330" s="17">
        <f t="shared" ref="C330:G330" si="159">+C331</f>
        <v>0</v>
      </c>
      <c r="D330" s="17">
        <f t="shared" si="159"/>
        <v>0</v>
      </c>
      <c r="E330" s="17">
        <f t="shared" si="136"/>
        <v>0</v>
      </c>
      <c r="F330" s="17">
        <f t="shared" si="159"/>
        <v>0</v>
      </c>
      <c r="G330" s="17">
        <f t="shared" si="159"/>
        <v>0</v>
      </c>
    </row>
    <row r="331" spans="1:7" hidden="1" x14ac:dyDescent="0.2">
      <c r="A331" s="34" t="s">
        <v>115</v>
      </c>
      <c r="B331" s="35" t="s">
        <v>116</v>
      </c>
      <c r="C331" s="23"/>
      <c r="D331" s="23"/>
      <c r="E331" s="23">
        <f t="shared" si="136"/>
        <v>0</v>
      </c>
      <c r="F331" s="23"/>
      <c r="G331" s="23">
        <f>SUM(E331:F331)</f>
        <v>0</v>
      </c>
    </row>
    <row r="332" spans="1:7" ht="25.5" hidden="1" x14ac:dyDescent="0.2">
      <c r="A332" s="11" t="s">
        <v>226</v>
      </c>
      <c r="B332" s="12" t="s">
        <v>227</v>
      </c>
      <c r="C332" s="23"/>
      <c r="D332" s="23"/>
      <c r="E332" s="23">
        <f t="shared" si="136"/>
        <v>0</v>
      </c>
      <c r="F332" s="23"/>
      <c r="G332" s="23">
        <f>SUM(E332:F332)</f>
        <v>0</v>
      </c>
    </row>
    <row r="333" spans="1:7" ht="25.5" x14ac:dyDescent="0.2">
      <c r="A333" s="29" t="s">
        <v>52</v>
      </c>
      <c r="B333" s="30" t="s">
        <v>53</v>
      </c>
      <c r="C333" s="17">
        <f t="shared" ref="C333:F333" si="160">SUM(C334:C341)</f>
        <v>24600000</v>
      </c>
      <c r="D333" s="17">
        <f t="shared" si="160"/>
        <v>0</v>
      </c>
      <c r="E333" s="17">
        <f t="shared" si="136"/>
        <v>24600000</v>
      </c>
      <c r="F333" s="17">
        <f t="shared" si="160"/>
        <v>0</v>
      </c>
      <c r="G333" s="17">
        <f t="shared" ref="G333" si="161">SUM(G334:G341)</f>
        <v>24600000</v>
      </c>
    </row>
    <row r="334" spans="1:7" ht="25.5" x14ac:dyDescent="0.2">
      <c r="A334" s="11" t="s">
        <v>94</v>
      </c>
      <c r="B334" s="12" t="s">
        <v>228</v>
      </c>
      <c r="C334" s="23">
        <v>8000000</v>
      </c>
      <c r="D334" s="23"/>
      <c r="E334" s="23">
        <f t="shared" si="136"/>
        <v>8000000</v>
      </c>
      <c r="F334" s="23"/>
      <c r="G334" s="23">
        <f t="shared" ref="G334:G341" si="162">SUM(E334:F334)</f>
        <v>8000000</v>
      </c>
    </row>
    <row r="335" spans="1:7" ht="25.5" hidden="1" x14ac:dyDescent="0.2">
      <c r="A335" s="11" t="s">
        <v>117</v>
      </c>
      <c r="B335" s="12" t="s">
        <v>229</v>
      </c>
      <c r="C335" s="23"/>
      <c r="D335" s="23"/>
      <c r="E335" s="23">
        <f t="shared" si="136"/>
        <v>0</v>
      </c>
      <c r="F335" s="23"/>
      <c r="G335" s="23">
        <f t="shared" si="162"/>
        <v>0</v>
      </c>
    </row>
    <row r="336" spans="1:7" ht="25.5" x14ac:dyDescent="0.2">
      <c r="A336" s="11" t="s">
        <v>54</v>
      </c>
      <c r="B336" s="12" t="s">
        <v>230</v>
      </c>
      <c r="C336" s="23">
        <v>6000000</v>
      </c>
      <c r="D336" s="23"/>
      <c r="E336" s="23">
        <f t="shared" si="136"/>
        <v>6000000</v>
      </c>
      <c r="F336" s="23"/>
      <c r="G336" s="23">
        <f t="shared" si="162"/>
        <v>6000000</v>
      </c>
    </row>
    <row r="337" spans="1:7" x14ac:dyDescent="0.2">
      <c r="A337" s="11" t="s">
        <v>95</v>
      </c>
      <c r="B337" s="12" t="s">
        <v>231</v>
      </c>
      <c r="C337" s="23">
        <v>2500000</v>
      </c>
      <c r="D337" s="23"/>
      <c r="E337" s="23">
        <f t="shared" si="136"/>
        <v>2500000</v>
      </c>
      <c r="F337" s="23"/>
      <c r="G337" s="23">
        <f t="shared" si="162"/>
        <v>2500000</v>
      </c>
    </row>
    <row r="338" spans="1:7" x14ac:dyDescent="0.2">
      <c r="A338" s="11" t="s">
        <v>55</v>
      </c>
      <c r="B338" s="12" t="s">
        <v>232</v>
      </c>
      <c r="C338" s="23">
        <v>4000000</v>
      </c>
      <c r="D338" s="23"/>
      <c r="E338" s="23">
        <f t="shared" si="136"/>
        <v>4000000</v>
      </c>
      <c r="F338" s="23"/>
      <c r="G338" s="23">
        <f t="shared" si="162"/>
        <v>4000000</v>
      </c>
    </row>
    <row r="339" spans="1:7" ht="25.5" hidden="1" x14ac:dyDescent="0.2">
      <c r="A339" s="11" t="s">
        <v>96</v>
      </c>
      <c r="B339" s="12" t="s">
        <v>233</v>
      </c>
      <c r="C339" s="23"/>
      <c r="D339" s="23"/>
      <c r="E339" s="23">
        <f t="shared" si="136"/>
        <v>0</v>
      </c>
      <c r="F339" s="23"/>
      <c r="G339" s="23">
        <f t="shared" si="162"/>
        <v>0</v>
      </c>
    </row>
    <row r="340" spans="1:7" ht="25.5" x14ac:dyDescent="0.2">
      <c r="A340" s="11" t="s">
        <v>132</v>
      </c>
      <c r="B340" s="12" t="s">
        <v>234</v>
      </c>
      <c r="C340" s="23">
        <v>600000</v>
      </c>
      <c r="D340" s="23"/>
      <c r="E340" s="23">
        <f t="shared" si="136"/>
        <v>600000</v>
      </c>
      <c r="F340" s="23"/>
      <c r="G340" s="23">
        <f t="shared" si="162"/>
        <v>600000</v>
      </c>
    </row>
    <row r="341" spans="1:7" ht="25.5" x14ac:dyDescent="0.2">
      <c r="A341" s="11" t="s">
        <v>56</v>
      </c>
      <c r="B341" s="12" t="s">
        <v>235</v>
      </c>
      <c r="C341" s="23">
        <v>3500000</v>
      </c>
      <c r="D341" s="23"/>
      <c r="E341" s="23">
        <f t="shared" ref="E341:E404" si="163">SUM(C341:D341)</f>
        <v>3500000</v>
      </c>
      <c r="F341" s="23"/>
      <c r="G341" s="23">
        <f t="shared" si="162"/>
        <v>3500000</v>
      </c>
    </row>
    <row r="342" spans="1:7" x14ac:dyDescent="0.2">
      <c r="A342" s="11"/>
      <c r="B342" s="12"/>
      <c r="C342" s="23"/>
      <c r="D342" s="23"/>
      <c r="E342" s="23">
        <f t="shared" si="163"/>
        <v>0</v>
      </c>
      <c r="F342" s="23"/>
      <c r="G342" s="23"/>
    </row>
    <row r="343" spans="1:7" hidden="1" x14ac:dyDescent="0.2">
      <c r="A343" s="29">
        <v>3</v>
      </c>
      <c r="B343" s="12"/>
      <c r="C343" s="17">
        <f t="shared" ref="C343:G344" si="164">+C344</f>
        <v>0</v>
      </c>
      <c r="D343" s="17">
        <f t="shared" si="164"/>
        <v>0</v>
      </c>
      <c r="E343" s="17">
        <f t="shared" si="163"/>
        <v>0</v>
      </c>
      <c r="F343" s="17">
        <f t="shared" si="164"/>
        <v>0</v>
      </c>
      <c r="G343" s="17">
        <f t="shared" si="164"/>
        <v>0</v>
      </c>
    </row>
    <row r="344" spans="1:7" hidden="1" x14ac:dyDescent="0.2">
      <c r="A344" s="29" t="s">
        <v>271</v>
      </c>
      <c r="B344" s="12"/>
      <c r="C344" s="17">
        <f t="shared" si="164"/>
        <v>0</v>
      </c>
      <c r="D344" s="17">
        <f t="shared" si="164"/>
        <v>0</v>
      </c>
      <c r="E344" s="17">
        <f t="shared" si="163"/>
        <v>0</v>
      </c>
      <c r="F344" s="17">
        <f t="shared" si="164"/>
        <v>0</v>
      </c>
      <c r="G344" s="17">
        <f t="shared" si="164"/>
        <v>0</v>
      </c>
    </row>
    <row r="345" spans="1:7" hidden="1" x14ac:dyDescent="0.2">
      <c r="A345" s="11" t="s">
        <v>236</v>
      </c>
      <c r="B345" s="12" t="s">
        <v>237</v>
      </c>
      <c r="C345" s="23"/>
      <c r="D345" s="23"/>
      <c r="E345" s="23">
        <f t="shared" si="163"/>
        <v>0</v>
      </c>
      <c r="F345" s="23"/>
      <c r="G345" s="23">
        <f>SUM(E345:F345)</f>
        <v>0</v>
      </c>
    </row>
    <row r="346" spans="1:7" x14ac:dyDescent="0.2">
      <c r="A346" s="20">
        <v>5</v>
      </c>
      <c r="B346" s="21" t="s">
        <v>57</v>
      </c>
      <c r="C346" s="17">
        <f t="shared" ref="C346:F346" si="165">+C347+C356+C363+C366</f>
        <v>23376280</v>
      </c>
      <c r="D346" s="17">
        <f t="shared" si="165"/>
        <v>0</v>
      </c>
      <c r="E346" s="17">
        <f t="shared" si="163"/>
        <v>23376280</v>
      </c>
      <c r="F346" s="17">
        <f t="shared" si="165"/>
        <v>0</v>
      </c>
      <c r="G346" s="17">
        <f t="shared" ref="G346" si="166">+G347+G356+G363+G366</f>
        <v>23376280</v>
      </c>
    </row>
    <row r="347" spans="1:7" ht="25.5" x14ac:dyDescent="0.2">
      <c r="A347" s="20" t="s">
        <v>58</v>
      </c>
      <c r="B347" s="21" t="s">
        <v>59</v>
      </c>
      <c r="C347" s="17">
        <f t="shared" ref="C347:F347" si="167">SUM(C348:C355)</f>
        <v>23376280</v>
      </c>
      <c r="D347" s="17">
        <f t="shared" si="167"/>
        <v>0</v>
      </c>
      <c r="E347" s="17">
        <f t="shared" si="163"/>
        <v>23376280</v>
      </c>
      <c r="F347" s="17">
        <f t="shared" si="167"/>
        <v>0</v>
      </c>
      <c r="G347" s="17">
        <f t="shared" ref="G347" si="168">SUM(G348:G355)</f>
        <v>23376280</v>
      </c>
    </row>
    <row r="348" spans="1:7" ht="25.5" hidden="1" x14ac:dyDescent="0.2">
      <c r="A348" s="11" t="s">
        <v>97</v>
      </c>
      <c r="B348" s="12" t="s">
        <v>238</v>
      </c>
      <c r="C348" s="23"/>
      <c r="D348" s="23"/>
      <c r="E348" s="23">
        <f t="shared" si="163"/>
        <v>0</v>
      </c>
      <c r="F348" s="23"/>
      <c r="G348" s="23">
        <f t="shared" ref="G348:G355" si="169">SUM(E348:F348)</f>
        <v>0</v>
      </c>
    </row>
    <row r="349" spans="1:7" x14ac:dyDescent="0.2">
      <c r="A349" s="11" t="s">
        <v>119</v>
      </c>
      <c r="B349" s="12" t="s">
        <v>239</v>
      </c>
      <c r="C349" s="23">
        <v>589350</v>
      </c>
      <c r="D349" s="23"/>
      <c r="E349" s="23">
        <f t="shared" si="163"/>
        <v>589350</v>
      </c>
      <c r="F349" s="23"/>
      <c r="G349" s="23">
        <f t="shared" si="169"/>
        <v>589350</v>
      </c>
    </row>
    <row r="350" spans="1:7" x14ac:dyDescent="0.2">
      <c r="A350" s="11" t="s">
        <v>144</v>
      </c>
      <c r="B350" s="12" t="s">
        <v>240</v>
      </c>
      <c r="C350" s="23">
        <v>2752040</v>
      </c>
      <c r="D350" s="23"/>
      <c r="E350" s="23">
        <f t="shared" si="163"/>
        <v>2752040</v>
      </c>
      <c r="F350" s="23"/>
      <c r="G350" s="23">
        <f t="shared" si="169"/>
        <v>2752040</v>
      </c>
    </row>
    <row r="351" spans="1:7" x14ac:dyDescent="0.2">
      <c r="A351" s="11" t="s">
        <v>60</v>
      </c>
      <c r="B351" s="12" t="s">
        <v>241</v>
      </c>
      <c r="C351" s="23">
        <v>9847951</v>
      </c>
      <c r="D351" s="23"/>
      <c r="E351" s="23">
        <f t="shared" si="163"/>
        <v>9847951</v>
      </c>
      <c r="F351" s="23"/>
      <c r="G351" s="23">
        <f t="shared" si="169"/>
        <v>9847951</v>
      </c>
    </row>
    <row r="352" spans="1:7" ht="25.5" x14ac:dyDescent="0.2">
      <c r="A352" s="11" t="s">
        <v>61</v>
      </c>
      <c r="B352" s="12" t="s">
        <v>242</v>
      </c>
      <c r="C352" s="23">
        <v>3846654</v>
      </c>
      <c r="D352" s="23"/>
      <c r="E352" s="23">
        <f t="shared" si="163"/>
        <v>3846654</v>
      </c>
      <c r="F352" s="23"/>
      <c r="G352" s="23">
        <f t="shared" si="169"/>
        <v>3846654</v>
      </c>
    </row>
    <row r="353" spans="1:7" ht="25.5" hidden="1" x14ac:dyDescent="0.2">
      <c r="A353" s="11" t="s">
        <v>120</v>
      </c>
      <c r="B353" s="12" t="s">
        <v>243</v>
      </c>
      <c r="C353" s="23"/>
      <c r="D353" s="23"/>
      <c r="E353" s="23">
        <f t="shared" si="163"/>
        <v>0</v>
      </c>
      <c r="F353" s="23"/>
      <c r="G353" s="23">
        <f t="shared" si="169"/>
        <v>0</v>
      </c>
    </row>
    <row r="354" spans="1:7" ht="38.25" x14ac:dyDescent="0.2">
      <c r="A354" s="11" t="s">
        <v>244</v>
      </c>
      <c r="B354" s="12" t="s">
        <v>245</v>
      </c>
      <c r="C354" s="23">
        <v>2808845</v>
      </c>
      <c r="D354" s="23"/>
      <c r="E354" s="23">
        <f t="shared" si="163"/>
        <v>2808845</v>
      </c>
      <c r="F354" s="23"/>
      <c r="G354" s="23">
        <f t="shared" si="169"/>
        <v>2808845</v>
      </c>
    </row>
    <row r="355" spans="1:7" x14ac:dyDescent="0.2">
      <c r="A355" s="11" t="s">
        <v>62</v>
      </c>
      <c r="B355" s="12" t="s">
        <v>246</v>
      </c>
      <c r="C355" s="23">
        <v>3531440</v>
      </c>
      <c r="D355" s="23"/>
      <c r="E355" s="23">
        <f t="shared" si="163"/>
        <v>3531440</v>
      </c>
      <c r="F355" s="23"/>
      <c r="G355" s="23">
        <f t="shared" si="169"/>
        <v>3531440</v>
      </c>
    </row>
    <row r="356" spans="1:7" ht="25.5" hidden="1" x14ac:dyDescent="0.2">
      <c r="A356" s="25" t="s">
        <v>98</v>
      </c>
      <c r="B356" s="21" t="s">
        <v>99</v>
      </c>
      <c r="C356" s="17">
        <f t="shared" ref="C356:F356" si="170">SUM(C357:C362)</f>
        <v>0</v>
      </c>
      <c r="D356" s="17">
        <f t="shared" si="170"/>
        <v>0</v>
      </c>
      <c r="E356" s="17">
        <f t="shared" si="163"/>
        <v>0</v>
      </c>
      <c r="F356" s="17">
        <f t="shared" si="170"/>
        <v>0</v>
      </c>
      <c r="G356" s="17">
        <f t="shared" ref="G356" si="171">SUM(G357:G362)</f>
        <v>0</v>
      </c>
    </row>
    <row r="357" spans="1:7" hidden="1" x14ac:dyDescent="0.2">
      <c r="A357" s="11" t="s">
        <v>100</v>
      </c>
      <c r="B357" s="12" t="s">
        <v>247</v>
      </c>
      <c r="C357" s="23"/>
      <c r="D357" s="23"/>
      <c r="E357" s="23">
        <f t="shared" si="163"/>
        <v>0</v>
      </c>
      <c r="F357" s="23"/>
      <c r="G357" s="23">
        <f t="shared" ref="G357:G362" si="172">SUM(E357:F357)</f>
        <v>0</v>
      </c>
    </row>
    <row r="358" spans="1:7" hidden="1" x14ac:dyDescent="0.2">
      <c r="A358" s="11" t="s">
        <v>248</v>
      </c>
      <c r="B358" s="12" t="s">
        <v>249</v>
      </c>
      <c r="C358" s="23"/>
      <c r="D358" s="23"/>
      <c r="E358" s="23">
        <f t="shared" si="163"/>
        <v>0</v>
      </c>
      <c r="F358" s="23"/>
      <c r="G358" s="23">
        <f t="shared" si="172"/>
        <v>0</v>
      </c>
    </row>
    <row r="359" spans="1:7" hidden="1" x14ac:dyDescent="0.2">
      <c r="A359" s="11" t="s">
        <v>250</v>
      </c>
      <c r="B359" s="12" t="s">
        <v>251</v>
      </c>
      <c r="C359" s="23"/>
      <c r="D359" s="23"/>
      <c r="E359" s="23">
        <f t="shared" si="163"/>
        <v>0</v>
      </c>
      <c r="F359" s="23"/>
      <c r="G359" s="23">
        <f t="shared" si="172"/>
        <v>0</v>
      </c>
    </row>
    <row r="360" spans="1:7" hidden="1" x14ac:dyDescent="0.2">
      <c r="A360" s="11" t="s">
        <v>252</v>
      </c>
      <c r="B360" s="12" t="s">
        <v>253</v>
      </c>
      <c r="C360" s="23"/>
      <c r="D360" s="23"/>
      <c r="E360" s="23">
        <f t="shared" si="163"/>
        <v>0</v>
      </c>
      <c r="F360" s="23"/>
      <c r="G360" s="23">
        <f t="shared" si="172"/>
        <v>0</v>
      </c>
    </row>
    <row r="361" spans="1:7" hidden="1" x14ac:dyDescent="0.2">
      <c r="A361" s="11" t="s">
        <v>122</v>
      </c>
      <c r="B361" s="13" t="s">
        <v>254</v>
      </c>
      <c r="C361" s="23"/>
      <c r="D361" s="23"/>
      <c r="E361" s="23">
        <f t="shared" si="163"/>
        <v>0</v>
      </c>
      <c r="F361" s="23"/>
      <c r="G361" s="23">
        <f t="shared" si="172"/>
        <v>0</v>
      </c>
    </row>
    <row r="362" spans="1:7" ht="25.5" hidden="1" x14ac:dyDescent="0.2">
      <c r="A362" s="11" t="s">
        <v>101</v>
      </c>
      <c r="B362" s="13" t="s">
        <v>255</v>
      </c>
      <c r="C362" s="23"/>
      <c r="D362" s="23"/>
      <c r="E362" s="23">
        <f t="shared" si="163"/>
        <v>0</v>
      </c>
      <c r="F362" s="23"/>
      <c r="G362" s="23">
        <f t="shared" si="172"/>
        <v>0</v>
      </c>
    </row>
    <row r="363" spans="1:7" hidden="1" x14ac:dyDescent="0.2">
      <c r="A363" s="21" t="s">
        <v>102</v>
      </c>
      <c r="B363" s="21" t="s">
        <v>103</v>
      </c>
      <c r="C363" s="17">
        <f t="shared" ref="C363:F363" si="173">SUM(C364:C365)</f>
        <v>0</v>
      </c>
      <c r="D363" s="17">
        <f t="shared" si="173"/>
        <v>0</v>
      </c>
      <c r="E363" s="17">
        <f t="shared" si="163"/>
        <v>0</v>
      </c>
      <c r="F363" s="17">
        <f t="shared" si="173"/>
        <v>0</v>
      </c>
      <c r="G363" s="17">
        <f t="shared" ref="G363" si="174">SUM(G364:G365)</f>
        <v>0</v>
      </c>
    </row>
    <row r="364" spans="1:7" hidden="1" x14ac:dyDescent="0.2">
      <c r="A364" s="11" t="s">
        <v>256</v>
      </c>
      <c r="B364" s="13" t="s">
        <v>257</v>
      </c>
      <c r="C364" s="23"/>
      <c r="D364" s="23"/>
      <c r="E364" s="23">
        <f t="shared" si="163"/>
        <v>0</v>
      </c>
      <c r="F364" s="23"/>
      <c r="G364" s="23">
        <f>SUM(E364:F364)</f>
        <v>0</v>
      </c>
    </row>
    <row r="365" spans="1:7" hidden="1" x14ac:dyDescent="0.2">
      <c r="A365" s="11" t="s">
        <v>143</v>
      </c>
      <c r="B365" s="13" t="s">
        <v>258</v>
      </c>
      <c r="C365" s="23"/>
      <c r="D365" s="23"/>
      <c r="E365" s="23">
        <f t="shared" si="163"/>
        <v>0</v>
      </c>
      <c r="F365" s="23"/>
      <c r="G365" s="23">
        <f>SUM(E365:F365)</f>
        <v>0</v>
      </c>
    </row>
    <row r="366" spans="1:7" ht="25.5" hidden="1" x14ac:dyDescent="0.2">
      <c r="A366" s="20" t="s">
        <v>104</v>
      </c>
      <c r="B366" s="21" t="s">
        <v>105</v>
      </c>
      <c r="C366" s="17">
        <f t="shared" ref="C366:F366" si="175">SUM(C367:C370)</f>
        <v>0</v>
      </c>
      <c r="D366" s="17">
        <f t="shared" si="175"/>
        <v>0</v>
      </c>
      <c r="E366" s="17">
        <f t="shared" si="163"/>
        <v>0</v>
      </c>
      <c r="F366" s="17">
        <f t="shared" si="175"/>
        <v>0</v>
      </c>
      <c r="G366" s="17">
        <f t="shared" ref="G366" si="176">SUM(G367:G370)</f>
        <v>0</v>
      </c>
    </row>
    <row r="367" spans="1:7" hidden="1" x14ac:dyDescent="0.2">
      <c r="A367" s="11" t="s">
        <v>118</v>
      </c>
      <c r="B367" s="12" t="s">
        <v>136</v>
      </c>
      <c r="C367" s="23"/>
      <c r="D367" s="23"/>
      <c r="E367" s="23">
        <f t="shared" si="163"/>
        <v>0</v>
      </c>
      <c r="F367" s="23"/>
      <c r="G367" s="23">
        <f>SUM(E367:F367)</f>
        <v>0</v>
      </c>
    </row>
    <row r="368" spans="1:7" hidden="1" x14ac:dyDescent="0.2">
      <c r="A368" s="11" t="s">
        <v>106</v>
      </c>
      <c r="B368" s="12" t="s">
        <v>259</v>
      </c>
      <c r="C368" s="23"/>
      <c r="D368" s="23"/>
      <c r="E368" s="23">
        <f t="shared" si="163"/>
        <v>0</v>
      </c>
      <c r="F368" s="23"/>
      <c r="G368" s="23">
        <f>SUM(E368:F368)</f>
        <v>0</v>
      </c>
    </row>
    <row r="369" spans="1:7" hidden="1" x14ac:dyDescent="0.2">
      <c r="A369" s="11" t="s">
        <v>260</v>
      </c>
      <c r="B369" s="12" t="s">
        <v>261</v>
      </c>
      <c r="C369" s="23"/>
      <c r="D369" s="23"/>
      <c r="E369" s="23">
        <f t="shared" si="163"/>
        <v>0</v>
      </c>
      <c r="F369" s="23"/>
      <c r="G369" s="23">
        <f>SUM(E369:F369)</f>
        <v>0</v>
      </c>
    </row>
    <row r="370" spans="1:7" hidden="1" x14ac:dyDescent="0.2">
      <c r="A370" s="11" t="s">
        <v>262</v>
      </c>
      <c r="B370" s="12" t="s">
        <v>263</v>
      </c>
      <c r="C370" s="23"/>
      <c r="D370" s="23"/>
      <c r="E370" s="23">
        <f t="shared" si="163"/>
        <v>0</v>
      </c>
      <c r="F370" s="23"/>
      <c r="G370" s="23">
        <f>SUM(E370:F370)</f>
        <v>0</v>
      </c>
    </row>
    <row r="371" spans="1:7" ht="25.5" x14ac:dyDescent="0.2">
      <c r="A371" s="25">
        <v>6</v>
      </c>
      <c r="B371" s="37" t="s">
        <v>63</v>
      </c>
      <c r="C371" s="17">
        <f>+C372+C223+C391+C1444+C387+C395+C383</f>
        <v>44072007</v>
      </c>
      <c r="D371" s="17">
        <f>+D372+D223+D391+D1444+D387+D395+D383</f>
        <v>0</v>
      </c>
      <c r="E371" s="17">
        <f t="shared" si="163"/>
        <v>44072007</v>
      </c>
      <c r="F371" s="17">
        <f>+F372+F223+F391+F1444+F387+F395+F383</f>
        <v>0</v>
      </c>
      <c r="G371" s="17">
        <f>+G372+G223+G391+G1444+G387+G395+G383</f>
        <v>44072007</v>
      </c>
    </row>
    <row r="372" spans="1:7" ht="38.25" x14ac:dyDescent="0.2">
      <c r="A372" s="25" t="s">
        <v>64</v>
      </c>
      <c r="B372" s="37" t="s">
        <v>65</v>
      </c>
      <c r="C372" s="17">
        <f t="shared" ref="C372:F372" si="177">+C373+C375+C380</f>
        <v>5072007</v>
      </c>
      <c r="D372" s="17">
        <f t="shared" si="177"/>
        <v>0</v>
      </c>
      <c r="E372" s="17">
        <f t="shared" si="163"/>
        <v>5072007</v>
      </c>
      <c r="F372" s="17">
        <f t="shared" si="177"/>
        <v>0</v>
      </c>
      <c r="G372" s="17">
        <f t="shared" ref="G372" si="178">+G373+G375+G380</f>
        <v>5072007</v>
      </c>
    </row>
    <row r="373" spans="1:7" ht="25.5" hidden="1" x14ac:dyDescent="0.2">
      <c r="A373" s="25" t="s">
        <v>66</v>
      </c>
      <c r="B373" s="37" t="s">
        <v>67</v>
      </c>
      <c r="C373" s="17">
        <f t="shared" ref="C373:G373" si="179">+C374</f>
        <v>0</v>
      </c>
      <c r="D373" s="17">
        <f t="shared" si="179"/>
        <v>0</v>
      </c>
      <c r="E373" s="17">
        <f t="shared" si="163"/>
        <v>0</v>
      </c>
      <c r="F373" s="17">
        <f t="shared" si="179"/>
        <v>0</v>
      </c>
      <c r="G373" s="17">
        <f t="shared" si="179"/>
        <v>0</v>
      </c>
    </row>
    <row r="374" spans="1:7" hidden="1" x14ac:dyDescent="0.2">
      <c r="A374" s="11" t="s">
        <v>68</v>
      </c>
      <c r="B374" s="12" t="s">
        <v>270</v>
      </c>
      <c r="C374" s="23"/>
      <c r="D374" s="23"/>
      <c r="E374" s="23">
        <f t="shared" si="163"/>
        <v>0</v>
      </c>
      <c r="F374" s="23"/>
      <c r="G374" s="23">
        <f>SUM(E374:F374)</f>
        <v>0</v>
      </c>
    </row>
    <row r="375" spans="1:7" ht="38.25" hidden="1" x14ac:dyDescent="0.2">
      <c r="A375" s="25" t="s">
        <v>70</v>
      </c>
      <c r="B375" s="37" t="s">
        <v>125</v>
      </c>
      <c r="C375" s="17">
        <f t="shared" ref="C375:F375" si="180">SUM(C376:C379)</f>
        <v>0</v>
      </c>
      <c r="D375" s="17">
        <f t="shared" si="180"/>
        <v>0</v>
      </c>
      <c r="E375" s="17">
        <f t="shared" si="163"/>
        <v>0</v>
      </c>
      <c r="F375" s="17">
        <f t="shared" si="180"/>
        <v>0</v>
      </c>
      <c r="G375" s="17">
        <f t="shared" ref="G375" si="181">SUM(G376:G379)</f>
        <v>0</v>
      </c>
    </row>
    <row r="376" spans="1:7" ht="25.5" hidden="1" x14ac:dyDescent="0.2">
      <c r="A376" s="11" t="s">
        <v>71</v>
      </c>
      <c r="B376" s="12" t="s">
        <v>72</v>
      </c>
      <c r="C376" s="23"/>
      <c r="D376" s="23"/>
      <c r="E376" s="23">
        <f t="shared" si="163"/>
        <v>0</v>
      </c>
      <c r="F376" s="23"/>
      <c r="G376" s="23">
        <f>SUM(E376:F376)</f>
        <v>0</v>
      </c>
    </row>
    <row r="377" spans="1:7" ht="38.25" hidden="1" x14ac:dyDescent="0.2">
      <c r="A377" s="11" t="s">
        <v>350</v>
      </c>
      <c r="B377" s="12" t="s">
        <v>351</v>
      </c>
      <c r="C377" s="23"/>
      <c r="D377" s="23"/>
      <c r="E377" s="23">
        <f t="shared" si="163"/>
        <v>0</v>
      </c>
      <c r="F377" s="23"/>
      <c r="G377" s="23">
        <f>SUM(E377:F377)</f>
        <v>0</v>
      </c>
    </row>
    <row r="378" spans="1:7" ht="51" hidden="1" x14ac:dyDescent="0.2">
      <c r="A378" s="11" t="s">
        <v>378</v>
      </c>
      <c r="B378" s="12" t="s">
        <v>379</v>
      </c>
      <c r="C378" s="23"/>
      <c r="D378" s="23"/>
      <c r="E378" s="23">
        <f t="shared" si="163"/>
        <v>0</v>
      </c>
      <c r="F378" s="23"/>
      <c r="G378" s="23">
        <f>SUM(E378:F378)</f>
        <v>0</v>
      </c>
    </row>
    <row r="379" spans="1:7" ht="25.5" hidden="1" x14ac:dyDescent="0.2">
      <c r="A379" s="11" t="s">
        <v>385</v>
      </c>
      <c r="B379" s="12" t="s">
        <v>386</v>
      </c>
      <c r="C379" s="23"/>
      <c r="D379" s="23"/>
      <c r="E379" s="23">
        <f t="shared" si="163"/>
        <v>0</v>
      </c>
      <c r="F379" s="23"/>
      <c r="G379" s="23">
        <f>SUM(E379:F379)</f>
        <v>0</v>
      </c>
    </row>
    <row r="380" spans="1:7" ht="38.25" x14ac:dyDescent="0.2">
      <c r="A380" s="25" t="s">
        <v>73</v>
      </c>
      <c r="B380" s="37" t="s">
        <v>124</v>
      </c>
      <c r="C380" s="17">
        <f t="shared" ref="C380:F380" si="182">SUM(C381:C382)</f>
        <v>5072007</v>
      </c>
      <c r="D380" s="17">
        <f t="shared" si="182"/>
        <v>0</v>
      </c>
      <c r="E380" s="17">
        <f t="shared" si="163"/>
        <v>5072007</v>
      </c>
      <c r="F380" s="17">
        <f t="shared" si="182"/>
        <v>0</v>
      </c>
      <c r="G380" s="17">
        <f t="shared" ref="G380" si="183">SUM(G381:G382)</f>
        <v>5072007</v>
      </c>
    </row>
    <row r="381" spans="1:7" ht="38.25" x14ac:dyDescent="0.2">
      <c r="A381" s="11" t="s">
        <v>74</v>
      </c>
      <c r="B381" s="12" t="s">
        <v>352</v>
      </c>
      <c r="C381" s="23">
        <v>3544294</v>
      </c>
      <c r="D381" s="23"/>
      <c r="E381" s="23">
        <f t="shared" si="163"/>
        <v>3544294</v>
      </c>
      <c r="F381" s="23"/>
      <c r="G381" s="23">
        <f>SUM(E381:F381)</f>
        <v>3544294</v>
      </c>
    </row>
    <row r="382" spans="1:7" ht="38.25" x14ac:dyDescent="0.2">
      <c r="A382" s="11" t="s">
        <v>75</v>
      </c>
      <c r="B382" s="12" t="s">
        <v>353</v>
      </c>
      <c r="C382" s="23">
        <v>1527713</v>
      </c>
      <c r="D382" s="23"/>
      <c r="E382" s="23">
        <f t="shared" si="163"/>
        <v>1527713</v>
      </c>
      <c r="F382" s="23"/>
      <c r="G382" s="23">
        <f>SUM(E382:F382)</f>
        <v>1527713</v>
      </c>
    </row>
    <row r="383" spans="1:7" ht="25.5" hidden="1" x14ac:dyDescent="0.2">
      <c r="A383" s="39" t="s">
        <v>107</v>
      </c>
      <c r="B383" s="37" t="s">
        <v>108</v>
      </c>
      <c r="C383" s="17">
        <f t="shared" ref="C383:F383" si="184">SUM(C384:C385)</f>
        <v>0</v>
      </c>
      <c r="D383" s="17">
        <f t="shared" si="184"/>
        <v>0</v>
      </c>
      <c r="E383" s="17">
        <f t="shared" si="163"/>
        <v>0</v>
      </c>
      <c r="F383" s="17">
        <f t="shared" si="184"/>
        <v>0</v>
      </c>
      <c r="G383" s="17">
        <f t="shared" ref="G383" si="185">SUM(G384:G385)</f>
        <v>0</v>
      </c>
    </row>
    <row r="384" spans="1:7" hidden="1" x14ac:dyDescent="0.2">
      <c r="A384" s="11" t="s">
        <v>264</v>
      </c>
      <c r="B384" s="12" t="s">
        <v>265</v>
      </c>
      <c r="C384" s="23"/>
      <c r="D384" s="23"/>
      <c r="E384" s="23">
        <f t="shared" si="163"/>
        <v>0</v>
      </c>
      <c r="F384" s="23"/>
      <c r="G384" s="23">
        <f>SUM(E384:F384)</f>
        <v>0</v>
      </c>
    </row>
    <row r="385" spans="1:7" ht="25.5" hidden="1" x14ac:dyDescent="0.2">
      <c r="A385" s="11" t="s">
        <v>291</v>
      </c>
      <c r="B385" s="12" t="s">
        <v>292</v>
      </c>
      <c r="C385" s="23"/>
      <c r="D385" s="23"/>
      <c r="E385" s="23">
        <f t="shared" si="163"/>
        <v>0</v>
      </c>
      <c r="F385" s="23"/>
      <c r="G385" s="23">
        <f>SUM(E385:F385)</f>
        <v>0</v>
      </c>
    </row>
    <row r="386" spans="1:7" x14ac:dyDescent="0.2">
      <c r="A386" s="11"/>
      <c r="B386" s="12"/>
      <c r="C386" s="23"/>
      <c r="D386" s="23"/>
      <c r="E386" s="23">
        <f t="shared" si="163"/>
        <v>0</v>
      </c>
      <c r="F386" s="23"/>
      <c r="G386" s="23"/>
    </row>
    <row r="387" spans="1:7" x14ac:dyDescent="0.2">
      <c r="A387" s="39" t="s">
        <v>336</v>
      </c>
      <c r="B387" s="37" t="s">
        <v>338</v>
      </c>
      <c r="C387" s="17">
        <f t="shared" ref="C387:F387" si="186">SUM(C388:C389)</f>
        <v>34000000</v>
      </c>
      <c r="D387" s="17">
        <f t="shared" si="186"/>
        <v>0</v>
      </c>
      <c r="E387" s="17">
        <f t="shared" si="163"/>
        <v>34000000</v>
      </c>
      <c r="F387" s="17">
        <f t="shared" si="186"/>
        <v>0</v>
      </c>
      <c r="G387" s="17">
        <f t="shared" ref="G387" si="187">SUM(G388:G389)</f>
        <v>34000000</v>
      </c>
    </row>
    <row r="388" spans="1:7" x14ac:dyDescent="0.2">
      <c r="A388" s="11" t="s">
        <v>334</v>
      </c>
      <c r="B388" s="12" t="s">
        <v>335</v>
      </c>
      <c r="C388" s="23">
        <v>28000000</v>
      </c>
      <c r="D388" s="23"/>
      <c r="E388" s="23">
        <f t="shared" si="163"/>
        <v>28000000</v>
      </c>
      <c r="F388" s="23"/>
      <c r="G388" s="23">
        <f>SUM(E388:F388)</f>
        <v>28000000</v>
      </c>
    </row>
    <row r="389" spans="1:7" x14ac:dyDescent="0.2">
      <c r="A389" s="11" t="s">
        <v>337</v>
      </c>
      <c r="B389" s="12" t="s">
        <v>339</v>
      </c>
      <c r="C389" s="23">
        <v>6000000</v>
      </c>
      <c r="D389" s="23"/>
      <c r="E389" s="23">
        <f t="shared" si="163"/>
        <v>6000000</v>
      </c>
      <c r="F389" s="23"/>
      <c r="G389" s="23">
        <f>SUM(E389:F389)</f>
        <v>6000000</v>
      </c>
    </row>
    <row r="390" spans="1:7" x14ac:dyDescent="0.2">
      <c r="A390" s="11"/>
      <c r="B390" s="12"/>
      <c r="C390" s="23"/>
      <c r="D390" s="23"/>
      <c r="E390" s="23">
        <f t="shared" si="163"/>
        <v>0</v>
      </c>
      <c r="F390" s="23"/>
      <c r="G390" s="23"/>
    </row>
    <row r="391" spans="1:7" ht="25.5" x14ac:dyDescent="0.2">
      <c r="A391" s="39" t="s">
        <v>354</v>
      </c>
      <c r="B391" s="37" t="s">
        <v>357</v>
      </c>
      <c r="C391" s="17">
        <f t="shared" ref="C391:F391" si="188">SUM(C392:C393)</f>
        <v>5000000</v>
      </c>
      <c r="D391" s="17">
        <f t="shared" si="188"/>
        <v>0</v>
      </c>
      <c r="E391" s="17">
        <f t="shared" si="163"/>
        <v>5000000</v>
      </c>
      <c r="F391" s="17">
        <f t="shared" si="188"/>
        <v>0</v>
      </c>
      <c r="G391" s="17">
        <f t="shared" ref="G391" si="189">SUM(G392:G393)</f>
        <v>5000000</v>
      </c>
    </row>
    <row r="392" spans="1:7" x14ac:dyDescent="0.2">
      <c r="A392" s="11" t="s">
        <v>355</v>
      </c>
      <c r="B392" s="12" t="s">
        <v>367</v>
      </c>
      <c r="C392" s="23">
        <v>5000000</v>
      </c>
      <c r="D392" s="23"/>
      <c r="E392" s="23">
        <f t="shared" si="163"/>
        <v>5000000</v>
      </c>
      <c r="F392" s="23"/>
      <c r="G392" s="23">
        <f>SUM(E392:F392)</f>
        <v>5000000</v>
      </c>
    </row>
    <row r="393" spans="1:7" hidden="1" x14ac:dyDescent="0.2">
      <c r="A393" s="11" t="s">
        <v>356</v>
      </c>
      <c r="B393" s="12" t="s">
        <v>368</v>
      </c>
      <c r="C393" s="23"/>
      <c r="D393" s="23"/>
      <c r="E393" s="23">
        <f t="shared" si="163"/>
        <v>0</v>
      </c>
      <c r="F393" s="23"/>
      <c r="G393" s="23">
        <f>SUM(E393:F393)</f>
        <v>0</v>
      </c>
    </row>
    <row r="394" spans="1:7" hidden="1" x14ac:dyDescent="0.2">
      <c r="A394" s="11"/>
      <c r="B394" s="12"/>
      <c r="C394" s="23"/>
      <c r="D394" s="23"/>
      <c r="E394" s="23">
        <f t="shared" si="163"/>
        <v>0</v>
      </c>
      <c r="F394" s="23"/>
      <c r="G394" s="23"/>
    </row>
    <row r="395" spans="1:7" ht="25.5" hidden="1" x14ac:dyDescent="0.2">
      <c r="A395" s="39" t="s">
        <v>358</v>
      </c>
      <c r="B395" s="37" t="s">
        <v>362</v>
      </c>
      <c r="C395" s="17">
        <f t="shared" ref="C395:G395" si="190">+C396</f>
        <v>0</v>
      </c>
      <c r="D395" s="17">
        <f t="shared" si="190"/>
        <v>0</v>
      </c>
      <c r="E395" s="17">
        <f t="shared" si="163"/>
        <v>0</v>
      </c>
      <c r="F395" s="17">
        <f t="shared" si="190"/>
        <v>0</v>
      </c>
      <c r="G395" s="17">
        <f t="shared" si="190"/>
        <v>0</v>
      </c>
    </row>
    <row r="396" spans="1:7" ht="25.5" hidden="1" x14ac:dyDescent="0.2">
      <c r="A396" s="39" t="s">
        <v>359</v>
      </c>
      <c r="B396" s="37" t="s">
        <v>363</v>
      </c>
      <c r="C396" s="17">
        <f t="shared" ref="C396:F396" si="191">SUM(C397:C398)</f>
        <v>0</v>
      </c>
      <c r="D396" s="17">
        <f t="shared" si="191"/>
        <v>0</v>
      </c>
      <c r="E396" s="17">
        <f t="shared" si="163"/>
        <v>0</v>
      </c>
      <c r="F396" s="17">
        <f t="shared" si="191"/>
        <v>0</v>
      </c>
      <c r="G396" s="17">
        <f t="shared" ref="G396" si="192">SUM(G397:G398)</f>
        <v>0</v>
      </c>
    </row>
    <row r="397" spans="1:7" ht="51" hidden="1" x14ac:dyDescent="0.2">
      <c r="A397" s="11" t="s">
        <v>360</v>
      </c>
      <c r="B397" s="12" t="s">
        <v>364</v>
      </c>
      <c r="C397" s="23"/>
      <c r="D397" s="23"/>
      <c r="E397" s="23">
        <f t="shared" si="163"/>
        <v>0</v>
      </c>
      <c r="F397" s="23"/>
      <c r="G397" s="23">
        <f>SUM(E397:F397)</f>
        <v>0</v>
      </c>
    </row>
    <row r="398" spans="1:7" ht="25.5" hidden="1" x14ac:dyDescent="0.2">
      <c r="A398" s="11" t="s">
        <v>361</v>
      </c>
      <c r="B398" s="12" t="s">
        <v>365</v>
      </c>
      <c r="C398" s="23"/>
      <c r="D398" s="23"/>
      <c r="E398" s="23">
        <f t="shared" si="163"/>
        <v>0</v>
      </c>
      <c r="F398" s="23"/>
      <c r="G398" s="23">
        <f>SUM(E398:F398)</f>
        <v>0</v>
      </c>
    </row>
    <row r="399" spans="1:7" hidden="1" x14ac:dyDescent="0.2">
      <c r="A399" s="11"/>
      <c r="B399" s="12"/>
      <c r="C399" s="23"/>
      <c r="D399" s="23"/>
      <c r="E399" s="23">
        <f t="shared" si="163"/>
        <v>0</v>
      </c>
      <c r="F399" s="23"/>
      <c r="G399" s="23"/>
    </row>
    <row r="400" spans="1:7" ht="25.5" hidden="1" x14ac:dyDescent="0.2">
      <c r="A400" s="26">
        <v>7</v>
      </c>
      <c r="B400" s="30" t="s">
        <v>109</v>
      </c>
      <c r="C400" s="17">
        <f t="shared" ref="C400:G400" si="193">+C401</f>
        <v>0</v>
      </c>
      <c r="D400" s="17">
        <f t="shared" si="193"/>
        <v>0</v>
      </c>
      <c r="E400" s="17">
        <f t="shared" si="163"/>
        <v>0</v>
      </c>
      <c r="F400" s="17">
        <f t="shared" si="193"/>
        <v>0</v>
      </c>
      <c r="G400" s="17">
        <f t="shared" si="193"/>
        <v>0</v>
      </c>
    </row>
    <row r="401" spans="1:7" ht="38.25" hidden="1" x14ac:dyDescent="0.2">
      <c r="A401" s="26" t="s">
        <v>110</v>
      </c>
      <c r="B401" s="30" t="s">
        <v>112</v>
      </c>
      <c r="C401" s="17">
        <f t="shared" ref="C401:F401" si="194">+C402+C404+C407</f>
        <v>0</v>
      </c>
      <c r="D401" s="17">
        <f t="shared" si="194"/>
        <v>0</v>
      </c>
      <c r="E401" s="17">
        <f t="shared" si="163"/>
        <v>0</v>
      </c>
      <c r="F401" s="17">
        <f t="shared" si="194"/>
        <v>0</v>
      </c>
      <c r="G401" s="17">
        <f t="shared" ref="G401" si="195">+G402+G404+G407</f>
        <v>0</v>
      </c>
    </row>
    <row r="402" spans="1:7" ht="38.25" hidden="1" x14ac:dyDescent="0.2">
      <c r="A402" s="26" t="s">
        <v>138</v>
      </c>
      <c r="B402" s="30" t="s">
        <v>140</v>
      </c>
      <c r="C402" s="17">
        <f t="shared" ref="C402:G402" si="196">+C403</f>
        <v>0</v>
      </c>
      <c r="D402" s="17">
        <f t="shared" si="196"/>
        <v>0</v>
      </c>
      <c r="E402" s="17">
        <f t="shared" si="163"/>
        <v>0</v>
      </c>
      <c r="F402" s="17">
        <f t="shared" si="196"/>
        <v>0</v>
      </c>
      <c r="G402" s="17">
        <f t="shared" si="196"/>
        <v>0</v>
      </c>
    </row>
    <row r="403" spans="1:7" hidden="1" x14ac:dyDescent="0.2">
      <c r="A403" s="11" t="s">
        <v>139</v>
      </c>
      <c r="B403" s="12" t="s">
        <v>69</v>
      </c>
      <c r="C403" s="23"/>
      <c r="D403" s="23"/>
      <c r="E403" s="23">
        <f t="shared" si="163"/>
        <v>0</v>
      </c>
      <c r="F403" s="23"/>
      <c r="G403" s="23">
        <f>SUM(E403:F403)</f>
        <v>0</v>
      </c>
    </row>
    <row r="404" spans="1:7" hidden="1" x14ac:dyDescent="0.2">
      <c r="A404" s="11"/>
      <c r="B404" s="12"/>
      <c r="C404" s="17">
        <v>0</v>
      </c>
      <c r="D404" s="17">
        <v>0</v>
      </c>
      <c r="E404" s="17">
        <f t="shared" si="163"/>
        <v>0</v>
      </c>
      <c r="F404" s="17">
        <v>0</v>
      </c>
      <c r="G404" s="17">
        <v>0</v>
      </c>
    </row>
    <row r="405" spans="1:7" hidden="1" x14ac:dyDescent="0.2">
      <c r="A405" s="11" t="s">
        <v>111</v>
      </c>
      <c r="B405" s="12"/>
      <c r="C405" s="23"/>
      <c r="D405" s="23"/>
      <c r="E405" s="23">
        <f t="shared" ref="E405:E416" si="197">SUM(C405:D405)</f>
        <v>0</v>
      </c>
      <c r="F405" s="23"/>
      <c r="G405" s="23">
        <f>SUM(E405:F405)</f>
        <v>0</v>
      </c>
    </row>
    <row r="406" spans="1:7" hidden="1" x14ac:dyDescent="0.2">
      <c r="A406" s="11"/>
      <c r="B406" s="12"/>
      <c r="C406" s="23"/>
      <c r="D406" s="23"/>
      <c r="E406" s="23">
        <f t="shared" si="197"/>
        <v>0</v>
      </c>
      <c r="F406" s="23"/>
      <c r="G406" s="23"/>
    </row>
    <row r="407" spans="1:7" ht="38.25" hidden="1" x14ac:dyDescent="0.2">
      <c r="A407" s="26" t="s">
        <v>380</v>
      </c>
      <c r="B407" s="30" t="s">
        <v>382</v>
      </c>
      <c r="C407" s="17">
        <f t="shared" ref="C407:G407" si="198">+C408</f>
        <v>0</v>
      </c>
      <c r="D407" s="17">
        <f t="shared" si="198"/>
        <v>0</v>
      </c>
      <c r="E407" s="17">
        <f t="shared" si="197"/>
        <v>0</v>
      </c>
      <c r="F407" s="17">
        <f t="shared" si="198"/>
        <v>0</v>
      </c>
      <c r="G407" s="17">
        <f t="shared" si="198"/>
        <v>0</v>
      </c>
    </row>
    <row r="408" spans="1:7" ht="38.25" hidden="1" x14ac:dyDescent="0.2">
      <c r="A408" s="11" t="s">
        <v>381</v>
      </c>
      <c r="B408" s="12" t="s">
        <v>383</v>
      </c>
      <c r="C408" s="23"/>
      <c r="D408" s="23"/>
      <c r="E408" s="23">
        <f t="shared" si="197"/>
        <v>0</v>
      </c>
      <c r="F408" s="23"/>
      <c r="G408" s="23">
        <f>SUM(E408:F408)</f>
        <v>0</v>
      </c>
    </row>
    <row r="409" spans="1:7" hidden="1" x14ac:dyDescent="0.2">
      <c r="A409" s="11"/>
      <c r="B409" s="12"/>
      <c r="C409" s="23"/>
      <c r="D409" s="23"/>
      <c r="E409" s="23">
        <f t="shared" si="197"/>
        <v>0</v>
      </c>
      <c r="F409" s="23"/>
      <c r="G409" s="23"/>
    </row>
    <row r="410" spans="1:7" hidden="1" x14ac:dyDescent="0.2">
      <c r="A410" s="26">
        <v>8</v>
      </c>
      <c r="B410" s="14"/>
      <c r="C410" s="17">
        <f t="shared" ref="C410:F410" si="199">SUM(C411:C412)</f>
        <v>0</v>
      </c>
      <c r="D410" s="17">
        <f t="shared" si="199"/>
        <v>0</v>
      </c>
      <c r="E410" s="17">
        <f t="shared" si="197"/>
        <v>0</v>
      </c>
      <c r="F410" s="17">
        <f t="shared" si="199"/>
        <v>0</v>
      </c>
      <c r="G410" s="17">
        <f t="shared" ref="G410" si="200">SUM(G411:G412)</f>
        <v>0</v>
      </c>
    </row>
    <row r="411" spans="1:7" ht="25.5" hidden="1" x14ac:dyDescent="0.2">
      <c r="A411" s="11" t="s">
        <v>266</v>
      </c>
      <c r="B411" s="12" t="s">
        <v>267</v>
      </c>
      <c r="C411" s="23"/>
      <c r="D411" s="23"/>
      <c r="E411" s="23">
        <f t="shared" si="197"/>
        <v>0</v>
      </c>
      <c r="F411" s="23"/>
      <c r="G411" s="23">
        <f>SUM(E411:F411)</f>
        <v>0</v>
      </c>
    </row>
    <row r="412" spans="1:7" ht="25.5" hidden="1" x14ac:dyDescent="0.2">
      <c r="A412" s="11" t="s">
        <v>268</v>
      </c>
      <c r="B412" s="12" t="s">
        <v>269</v>
      </c>
      <c r="C412" s="23"/>
      <c r="D412" s="23"/>
      <c r="E412" s="23">
        <f t="shared" si="197"/>
        <v>0</v>
      </c>
      <c r="F412" s="23"/>
      <c r="G412" s="23">
        <f>SUM(E412:F412)</f>
        <v>0</v>
      </c>
    </row>
    <row r="413" spans="1:7" hidden="1" x14ac:dyDescent="0.2">
      <c r="A413" s="26">
        <v>9</v>
      </c>
      <c r="B413" s="30" t="s">
        <v>76</v>
      </c>
      <c r="C413" s="17">
        <f t="shared" ref="C413:G413" si="201">+C414</f>
        <v>0</v>
      </c>
      <c r="D413" s="17">
        <f t="shared" si="201"/>
        <v>0</v>
      </c>
      <c r="E413" s="17">
        <f t="shared" si="197"/>
        <v>0</v>
      </c>
      <c r="F413" s="17">
        <f t="shared" si="201"/>
        <v>0</v>
      </c>
      <c r="G413" s="17">
        <f t="shared" si="201"/>
        <v>0</v>
      </c>
    </row>
    <row r="414" spans="1:7" ht="25.5" hidden="1" x14ac:dyDescent="0.2">
      <c r="A414" s="26" t="s">
        <v>77</v>
      </c>
      <c r="B414" s="30" t="s">
        <v>78</v>
      </c>
      <c r="C414" s="17">
        <f t="shared" ref="C414:F414" si="202">+C415+C416</f>
        <v>0</v>
      </c>
      <c r="D414" s="17">
        <f t="shared" si="202"/>
        <v>0</v>
      </c>
      <c r="E414" s="17">
        <f t="shared" si="197"/>
        <v>0</v>
      </c>
      <c r="F414" s="17">
        <f t="shared" si="202"/>
        <v>0</v>
      </c>
      <c r="G414" s="17">
        <f t="shared" ref="G414" si="203">+G415+G416</f>
        <v>0</v>
      </c>
    </row>
    <row r="415" spans="1:7" ht="25.5" hidden="1" x14ac:dyDescent="0.2">
      <c r="A415" s="11" t="s">
        <v>79</v>
      </c>
      <c r="B415" s="12" t="s">
        <v>80</v>
      </c>
      <c r="C415" s="23"/>
      <c r="D415" s="23"/>
      <c r="E415" s="23">
        <f t="shared" si="197"/>
        <v>0</v>
      </c>
      <c r="F415" s="23"/>
      <c r="G415" s="23">
        <f>SUM(E415:F415)</f>
        <v>0</v>
      </c>
    </row>
    <row r="416" spans="1:7" ht="38.25" hidden="1" x14ac:dyDescent="0.2">
      <c r="A416" s="11" t="s">
        <v>81</v>
      </c>
      <c r="B416" s="12" t="s">
        <v>82</v>
      </c>
      <c r="C416" s="23"/>
      <c r="D416" s="23"/>
      <c r="E416" s="23">
        <f t="shared" si="197"/>
        <v>0</v>
      </c>
      <c r="F416" s="23"/>
      <c r="G416" s="23">
        <f>SUM(E416:F416)</f>
        <v>0</v>
      </c>
    </row>
    <row r="418" spans="1:7" ht="14.25" x14ac:dyDescent="0.2">
      <c r="A418" s="97" t="s">
        <v>369</v>
      </c>
      <c r="B418" s="98"/>
      <c r="C418" s="61">
        <f>+C419-10023384029</f>
        <v>0</v>
      </c>
      <c r="D418" s="61"/>
      <c r="E418" s="61"/>
      <c r="F418" s="61">
        <f>+F419-442689900</f>
        <v>0</v>
      </c>
      <c r="G418" s="61">
        <f>+C419+F419-G419</f>
        <v>0</v>
      </c>
    </row>
    <row r="419" spans="1:7" x14ac:dyDescent="0.2">
      <c r="A419" s="7" t="s">
        <v>277</v>
      </c>
      <c r="B419" s="6"/>
      <c r="C419" s="17">
        <f t="shared" ref="C419:F419" si="204">+C420+C452+C512+C548+C551+C576+C605+C615+C618</f>
        <v>10023384029</v>
      </c>
      <c r="D419" s="17">
        <f t="shared" si="204"/>
        <v>0</v>
      </c>
      <c r="E419" s="17">
        <f t="shared" ref="E419" si="205">+E420+E452+E512+E548+E551+E576+E605+E615+E618</f>
        <v>10023384029</v>
      </c>
      <c r="F419" s="17">
        <f t="shared" si="204"/>
        <v>442689900</v>
      </c>
      <c r="G419" s="17">
        <f t="shared" ref="G419" si="206">+G420+G452+G512+G548+G551+G576+G605+G615+G618</f>
        <v>10466073929</v>
      </c>
    </row>
    <row r="420" spans="1:7" x14ac:dyDescent="0.2">
      <c r="A420" s="20">
        <v>0</v>
      </c>
      <c r="B420" s="21" t="s">
        <v>1</v>
      </c>
      <c r="C420" s="17">
        <f t="shared" ref="C420:F420" si="207">+C425+C431+C437+C443+C448+C421</f>
        <v>8121955312</v>
      </c>
      <c r="D420" s="17">
        <f t="shared" si="207"/>
        <v>0</v>
      </c>
      <c r="E420" s="17">
        <f t="shared" ref="E420" si="208">+E425+E431+E437+E443+E448+E421</f>
        <v>8121955312</v>
      </c>
      <c r="F420" s="17">
        <f t="shared" si="207"/>
        <v>439798900</v>
      </c>
      <c r="G420" s="17">
        <f t="shared" ref="G420" si="209">+G425+G431+G437+G443+G448+G421</f>
        <v>8561754212</v>
      </c>
    </row>
    <row r="421" spans="1:7" x14ac:dyDescent="0.2">
      <c r="A421" s="20" t="s">
        <v>293</v>
      </c>
      <c r="B421" s="21"/>
      <c r="C421" s="17">
        <f t="shared" ref="C421:F421" si="210">SUM(C422:C424)</f>
        <v>2788037500</v>
      </c>
      <c r="D421" s="17">
        <f t="shared" si="210"/>
        <v>0</v>
      </c>
      <c r="E421" s="17">
        <f t="shared" ref="E421" si="211">SUM(E422:E424)</f>
        <v>2788037500</v>
      </c>
      <c r="F421" s="17">
        <f t="shared" si="210"/>
        <v>184109900</v>
      </c>
      <c r="G421" s="17">
        <f t="shared" ref="G421" si="212">SUM(G422:G424)</f>
        <v>2972147400</v>
      </c>
    </row>
    <row r="422" spans="1:7" x14ac:dyDescent="0.2">
      <c r="A422" s="10" t="s">
        <v>294</v>
      </c>
      <c r="B422" s="12" t="s">
        <v>295</v>
      </c>
      <c r="C422" s="23">
        <v>2783037500</v>
      </c>
      <c r="D422" s="23"/>
      <c r="E422" s="23">
        <f t="shared" ref="E422:E485" si="213">SUM(C422:D422)</f>
        <v>2783037500</v>
      </c>
      <c r="F422" s="23">
        <v>184109900</v>
      </c>
      <c r="G422" s="23">
        <f>SUM(E422:F422)</f>
        <v>2967147400</v>
      </c>
    </row>
    <row r="423" spans="1:7" hidden="1" x14ac:dyDescent="0.2">
      <c r="A423" s="10" t="s">
        <v>371</v>
      </c>
      <c r="B423" s="12" t="s">
        <v>372</v>
      </c>
      <c r="C423" s="23"/>
      <c r="D423" s="23"/>
      <c r="E423" s="23">
        <f t="shared" si="213"/>
        <v>0</v>
      </c>
      <c r="F423" s="23"/>
      <c r="G423" s="23">
        <f>SUM(E423:F423)</f>
        <v>0</v>
      </c>
    </row>
    <row r="424" spans="1:7" x14ac:dyDescent="0.2">
      <c r="A424" s="10" t="s">
        <v>296</v>
      </c>
      <c r="B424" s="12" t="s">
        <v>297</v>
      </c>
      <c r="C424" s="23">
        <v>5000000</v>
      </c>
      <c r="D424" s="23"/>
      <c r="E424" s="23">
        <f t="shared" si="213"/>
        <v>5000000</v>
      </c>
      <c r="F424" s="23"/>
      <c r="G424" s="23">
        <f>SUM(E424:F424)</f>
        <v>5000000</v>
      </c>
    </row>
    <row r="425" spans="1:7" ht="25.5" x14ac:dyDescent="0.2">
      <c r="A425" s="20" t="s">
        <v>2</v>
      </c>
      <c r="B425" s="21" t="s">
        <v>3</v>
      </c>
      <c r="C425" s="17">
        <f t="shared" ref="C425:F425" si="214">SUM(C426:C430)</f>
        <v>14000000</v>
      </c>
      <c r="D425" s="17">
        <f t="shared" si="214"/>
        <v>0</v>
      </c>
      <c r="E425" s="17">
        <f t="shared" si="213"/>
        <v>14000000</v>
      </c>
      <c r="F425" s="17">
        <f t="shared" si="214"/>
        <v>0</v>
      </c>
      <c r="G425" s="17">
        <f t="shared" ref="G425" si="215">SUM(G426:G430)</f>
        <v>14000000</v>
      </c>
    </row>
    <row r="426" spans="1:7" x14ac:dyDescent="0.2">
      <c r="A426" s="10" t="s">
        <v>298</v>
      </c>
      <c r="B426" s="12" t="s">
        <v>299</v>
      </c>
      <c r="C426" s="23">
        <v>14000000</v>
      </c>
      <c r="D426" s="23"/>
      <c r="E426" s="23">
        <f t="shared" si="213"/>
        <v>14000000</v>
      </c>
      <c r="F426" s="23"/>
      <c r="G426" s="23">
        <f>SUM(E426:F426)</f>
        <v>14000000</v>
      </c>
    </row>
    <row r="427" spans="1:7" hidden="1" x14ac:dyDescent="0.2">
      <c r="A427" s="10" t="s">
        <v>373</v>
      </c>
      <c r="B427" s="12" t="s">
        <v>374</v>
      </c>
      <c r="C427" s="23"/>
      <c r="D427" s="23"/>
      <c r="E427" s="23">
        <f t="shared" si="213"/>
        <v>0</v>
      </c>
      <c r="F427" s="23"/>
      <c r="G427" s="23">
        <f>SUM(E427:F427)</f>
        <v>0</v>
      </c>
    </row>
    <row r="428" spans="1:7" hidden="1" x14ac:dyDescent="0.2">
      <c r="A428" s="10" t="s">
        <v>300</v>
      </c>
      <c r="B428" s="12" t="s">
        <v>301</v>
      </c>
      <c r="C428" s="23"/>
      <c r="D428" s="23"/>
      <c r="E428" s="23">
        <f t="shared" si="213"/>
        <v>0</v>
      </c>
      <c r="F428" s="23"/>
      <c r="G428" s="23">
        <f>SUM(E428:F428)</f>
        <v>0</v>
      </c>
    </row>
    <row r="429" spans="1:7" hidden="1" x14ac:dyDescent="0.2">
      <c r="A429" s="10" t="s">
        <v>303</v>
      </c>
      <c r="B429" s="12" t="s">
        <v>302</v>
      </c>
      <c r="C429" s="23"/>
      <c r="D429" s="23"/>
      <c r="E429" s="23">
        <f t="shared" si="213"/>
        <v>0</v>
      </c>
      <c r="F429" s="23"/>
      <c r="G429" s="23">
        <f>SUM(E429:F429)</f>
        <v>0</v>
      </c>
    </row>
    <row r="430" spans="1:7" hidden="1" x14ac:dyDescent="0.2">
      <c r="A430" s="10" t="s">
        <v>4</v>
      </c>
      <c r="B430" s="12" t="s">
        <v>276</v>
      </c>
      <c r="C430" s="23"/>
      <c r="D430" s="23"/>
      <c r="E430" s="23">
        <f t="shared" si="213"/>
        <v>0</v>
      </c>
      <c r="F430" s="23"/>
      <c r="G430" s="23">
        <f>SUM(E430:F430)</f>
        <v>0</v>
      </c>
    </row>
    <row r="431" spans="1:7" x14ac:dyDescent="0.2">
      <c r="A431" s="20" t="s">
        <v>308</v>
      </c>
      <c r="B431" s="21"/>
      <c r="C431" s="17">
        <f t="shared" ref="C431:F431" si="216">SUM(C432:C436)</f>
        <v>4090671500</v>
      </c>
      <c r="D431" s="17">
        <f t="shared" si="216"/>
        <v>0</v>
      </c>
      <c r="E431" s="17">
        <f t="shared" si="213"/>
        <v>4090671500</v>
      </c>
      <c r="F431" s="17">
        <f t="shared" si="216"/>
        <v>188365000</v>
      </c>
      <c r="G431" s="17">
        <f t="shared" ref="G431" si="217">SUM(G432:G436)</f>
        <v>4279036500</v>
      </c>
    </row>
    <row r="432" spans="1:7" x14ac:dyDescent="0.2">
      <c r="A432" s="10" t="s">
        <v>342</v>
      </c>
      <c r="B432" s="12" t="s">
        <v>344</v>
      </c>
      <c r="C432" s="23">
        <v>740213500</v>
      </c>
      <c r="D432" s="23"/>
      <c r="E432" s="23">
        <f t="shared" si="213"/>
        <v>740213500</v>
      </c>
      <c r="F432" s="23">
        <v>13166000</v>
      </c>
      <c r="G432" s="23">
        <f>SUM(E432:F432)</f>
        <v>753379500</v>
      </c>
    </row>
    <row r="433" spans="1:7" ht="25.5" x14ac:dyDescent="0.2">
      <c r="A433" s="10" t="s">
        <v>343</v>
      </c>
      <c r="B433" s="12" t="s">
        <v>345</v>
      </c>
      <c r="C433" s="23">
        <v>1845409000</v>
      </c>
      <c r="D433" s="23"/>
      <c r="E433" s="23">
        <f t="shared" si="213"/>
        <v>1845409000</v>
      </c>
      <c r="F433" s="23">
        <v>122652000</v>
      </c>
      <c r="G433" s="23">
        <f>SUM(E433:F433)</f>
        <v>1968061000</v>
      </c>
    </row>
    <row r="434" spans="1:7" x14ac:dyDescent="0.2">
      <c r="A434" s="10" t="s">
        <v>304</v>
      </c>
      <c r="B434" s="12" t="s">
        <v>306</v>
      </c>
      <c r="C434" s="23">
        <v>533442000</v>
      </c>
      <c r="D434" s="23"/>
      <c r="E434" s="23">
        <f t="shared" si="213"/>
        <v>533442000</v>
      </c>
      <c r="F434" s="23">
        <v>24178000</v>
      </c>
      <c r="G434" s="23">
        <f>SUM(E434:F434)</f>
        <v>557620000</v>
      </c>
    </row>
    <row r="435" spans="1:7" x14ac:dyDescent="0.2">
      <c r="A435" s="10" t="s">
        <v>346</v>
      </c>
      <c r="B435" s="12" t="s">
        <v>347</v>
      </c>
      <c r="C435" s="23">
        <v>458857000</v>
      </c>
      <c r="D435" s="23"/>
      <c r="E435" s="23">
        <f t="shared" si="213"/>
        <v>458857000</v>
      </c>
      <c r="F435" s="23"/>
      <c r="G435" s="23">
        <f>SUM(E435:F435)</f>
        <v>458857000</v>
      </c>
    </row>
    <row r="436" spans="1:7" x14ac:dyDescent="0.2">
      <c r="A436" s="10" t="s">
        <v>305</v>
      </c>
      <c r="B436" s="12" t="s">
        <v>307</v>
      </c>
      <c r="C436" s="23">
        <v>512750000</v>
      </c>
      <c r="D436" s="23"/>
      <c r="E436" s="23">
        <f t="shared" si="213"/>
        <v>512750000</v>
      </c>
      <c r="F436" s="23">
        <v>28369000</v>
      </c>
      <c r="G436" s="23">
        <f>SUM(E436:F436)</f>
        <v>541119000</v>
      </c>
    </row>
    <row r="437" spans="1:7" x14ac:dyDescent="0.2">
      <c r="A437" s="20" t="s">
        <v>309</v>
      </c>
      <c r="B437" s="21"/>
      <c r="C437" s="17">
        <f t="shared" ref="C437:F437" si="218">SUM(C438:C442)</f>
        <v>620028533</v>
      </c>
      <c r="D437" s="17">
        <f t="shared" si="218"/>
        <v>0</v>
      </c>
      <c r="E437" s="17">
        <f t="shared" si="213"/>
        <v>620028533</v>
      </c>
      <c r="F437" s="17">
        <f t="shared" si="218"/>
        <v>33958000</v>
      </c>
      <c r="G437" s="17">
        <f t="shared" ref="G437" si="219">SUM(G438:G442)</f>
        <v>653986533</v>
      </c>
    </row>
    <row r="438" spans="1:7" ht="38.25" x14ac:dyDescent="0.2">
      <c r="A438" s="52" t="s">
        <v>310</v>
      </c>
      <c r="B438" s="12" t="s">
        <v>315</v>
      </c>
      <c r="C438" s="23">
        <v>588232198</v>
      </c>
      <c r="D438" s="23"/>
      <c r="E438" s="23">
        <f t="shared" si="213"/>
        <v>588232198</v>
      </c>
      <c r="F438" s="23">
        <v>32217000</v>
      </c>
      <c r="G438" s="23">
        <f>SUM(E438:F438)</f>
        <v>620449198</v>
      </c>
    </row>
    <row r="439" spans="1:7" ht="25.5" hidden="1" x14ac:dyDescent="0.2">
      <c r="A439" s="52" t="s">
        <v>311</v>
      </c>
      <c r="B439" s="12" t="s">
        <v>316</v>
      </c>
      <c r="C439" s="23"/>
      <c r="D439" s="23"/>
      <c r="E439" s="23">
        <f t="shared" si="213"/>
        <v>0</v>
      </c>
      <c r="F439" s="23"/>
      <c r="G439" s="23">
        <f>SUM(E439:F439)</f>
        <v>0</v>
      </c>
    </row>
    <row r="440" spans="1:7" ht="38.25" hidden="1" x14ac:dyDescent="0.2">
      <c r="A440" s="52" t="s">
        <v>312</v>
      </c>
      <c r="B440" s="12" t="s">
        <v>317</v>
      </c>
      <c r="C440" s="23"/>
      <c r="D440" s="23"/>
      <c r="E440" s="23">
        <f t="shared" si="213"/>
        <v>0</v>
      </c>
      <c r="F440" s="23"/>
      <c r="G440" s="23">
        <f>SUM(E440:F440)</f>
        <v>0</v>
      </c>
    </row>
    <row r="441" spans="1:7" ht="38.25" hidden="1" x14ac:dyDescent="0.2">
      <c r="A441" s="52" t="s">
        <v>313</v>
      </c>
      <c r="B441" s="12" t="s">
        <v>318</v>
      </c>
      <c r="C441" s="23"/>
      <c r="D441" s="23"/>
      <c r="E441" s="23">
        <f t="shared" si="213"/>
        <v>0</v>
      </c>
      <c r="F441" s="23"/>
      <c r="G441" s="23">
        <f>SUM(E441:F441)</f>
        <v>0</v>
      </c>
    </row>
    <row r="442" spans="1:7" ht="38.25" x14ac:dyDescent="0.2">
      <c r="A442" s="52" t="s">
        <v>314</v>
      </c>
      <c r="B442" s="12" t="s">
        <v>319</v>
      </c>
      <c r="C442" s="23">
        <v>31796335</v>
      </c>
      <c r="D442" s="23"/>
      <c r="E442" s="23">
        <f t="shared" si="213"/>
        <v>31796335</v>
      </c>
      <c r="F442" s="23">
        <v>1741000</v>
      </c>
      <c r="G442" s="23">
        <f>SUM(E442:F442)</f>
        <v>33537335</v>
      </c>
    </row>
    <row r="443" spans="1:7" x14ac:dyDescent="0.2">
      <c r="A443" s="20" t="s">
        <v>320</v>
      </c>
      <c r="B443" s="21"/>
      <c r="C443" s="17">
        <f t="shared" ref="C443:F443" si="220">SUM(C444:C447)</f>
        <v>609217779</v>
      </c>
      <c r="D443" s="17">
        <f t="shared" si="220"/>
        <v>0</v>
      </c>
      <c r="E443" s="17">
        <f t="shared" si="213"/>
        <v>609217779</v>
      </c>
      <c r="F443" s="17">
        <f t="shared" si="220"/>
        <v>33366000</v>
      </c>
      <c r="G443" s="17">
        <f t="shared" ref="G443" si="221">SUM(G444:G447)</f>
        <v>642583779</v>
      </c>
    </row>
    <row r="444" spans="1:7" ht="38.25" x14ac:dyDescent="0.2">
      <c r="A444" s="52" t="s">
        <v>321</v>
      </c>
      <c r="B444" s="12" t="s">
        <v>325</v>
      </c>
      <c r="C444" s="23">
        <v>323050764</v>
      </c>
      <c r="D444" s="23"/>
      <c r="E444" s="23">
        <f t="shared" si="213"/>
        <v>323050764</v>
      </c>
      <c r="F444" s="23">
        <v>17693000</v>
      </c>
      <c r="G444" s="23">
        <f>SUM(E444:F444)</f>
        <v>340743764</v>
      </c>
    </row>
    <row r="445" spans="1:7" ht="38.25" x14ac:dyDescent="0.2">
      <c r="A445" s="52" t="s">
        <v>322</v>
      </c>
      <c r="B445" s="12" t="s">
        <v>326</v>
      </c>
      <c r="C445" s="23">
        <v>95389005</v>
      </c>
      <c r="D445" s="23"/>
      <c r="E445" s="23">
        <f t="shared" si="213"/>
        <v>95389005</v>
      </c>
      <c r="F445" s="23">
        <v>5224000</v>
      </c>
      <c r="G445" s="23">
        <f>SUM(E445:F445)</f>
        <v>100613005</v>
      </c>
    </row>
    <row r="446" spans="1:7" ht="25.5" x14ac:dyDescent="0.2">
      <c r="A446" s="52" t="s">
        <v>323</v>
      </c>
      <c r="B446" s="12" t="s">
        <v>327</v>
      </c>
      <c r="C446" s="23">
        <v>190778010</v>
      </c>
      <c r="D446" s="23"/>
      <c r="E446" s="23">
        <f t="shared" si="213"/>
        <v>190778010</v>
      </c>
      <c r="F446" s="23">
        <v>10449000</v>
      </c>
      <c r="G446" s="23">
        <f>SUM(E446:F446)</f>
        <v>201227010</v>
      </c>
    </row>
    <row r="447" spans="1:7" ht="38.25" hidden="1" x14ac:dyDescent="0.2">
      <c r="A447" s="52" t="s">
        <v>324</v>
      </c>
      <c r="B447" s="12" t="s">
        <v>328</v>
      </c>
      <c r="C447" s="23"/>
      <c r="D447" s="23"/>
      <c r="E447" s="23">
        <f t="shared" si="213"/>
        <v>0</v>
      </c>
      <c r="F447" s="23"/>
      <c r="G447" s="23">
        <f>SUM(E447:F447)</f>
        <v>0</v>
      </c>
    </row>
    <row r="448" spans="1:7" ht="25.5" hidden="1" x14ac:dyDescent="0.2">
      <c r="A448" s="20" t="s">
        <v>331</v>
      </c>
      <c r="B448" s="21" t="s">
        <v>377</v>
      </c>
      <c r="C448" s="17">
        <f t="shared" ref="C448:F448" si="222">SUM(C449:C450)</f>
        <v>0</v>
      </c>
      <c r="D448" s="17">
        <f t="shared" si="222"/>
        <v>0</v>
      </c>
      <c r="E448" s="17">
        <f t="shared" si="213"/>
        <v>0</v>
      </c>
      <c r="F448" s="17">
        <f t="shared" si="222"/>
        <v>0</v>
      </c>
      <c r="G448" s="17">
        <f t="shared" ref="G448" si="223">SUM(G449:G450)</f>
        <v>0</v>
      </c>
    </row>
    <row r="449" spans="1:7" ht="25.5" hidden="1" x14ac:dyDescent="0.2">
      <c r="A449" s="52" t="s">
        <v>375</v>
      </c>
      <c r="B449" s="12" t="s">
        <v>376</v>
      </c>
      <c r="C449" s="23"/>
      <c r="D449" s="23"/>
      <c r="E449" s="23">
        <f t="shared" si="213"/>
        <v>0</v>
      </c>
      <c r="F449" s="23"/>
      <c r="G449" s="23">
        <f>SUM(E449:F449)</f>
        <v>0</v>
      </c>
    </row>
    <row r="450" spans="1:7" hidden="1" x14ac:dyDescent="0.2">
      <c r="A450" s="52" t="s">
        <v>329</v>
      </c>
      <c r="B450" s="12" t="s">
        <v>330</v>
      </c>
      <c r="C450" s="23"/>
      <c r="D450" s="23"/>
      <c r="E450" s="23">
        <f t="shared" si="213"/>
        <v>0</v>
      </c>
      <c r="F450" s="23"/>
      <c r="G450" s="23">
        <f>SUM(E450:F450)</f>
        <v>0</v>
      </c>
    </row>
    <row r="451" spans="1:7" x14ac:dyDescent="0.2">
      <c r="A451" s="52"/>
      <c r="B451" s="12"/>
      <c r="C451" s="23"/>
      <c r="D451" s="23"/>
      <c r="E451" s="23">
        <f t="shared" si="213"/>
        <v>0</v>
      </c>
      <c r="F451" s="23"/>
      <c r="G451" s="23"/>
    </row>
    <row r="452" spans="1:7" x14ac:dyDescent="0.2">
      <c r="A452" s="20">
        <v>1</v>
      </c>
      <c r="B452" s="21" t="s">
        <v>5</v>
      </c>
      <c r="C452" s="17">
        <f t="shared" ref="C452:F452" si="224">+C453+C459+C465+C473+C481+C487+C490+C494+C504+C508</f>
        <v>1278170200</v>
      </c>
      <c r="D452" s="17">
        <f t="shared" si="224"/>
        <v>0</v>
      </c>
      <c r="E452" s="17">
        <f t="shared" si="213"/>
        <v>1278170200</v>
      </c>
      <c r="F452" s="17">
        <f t="shared" si="224"/>
        <v>0</v>
      </c>
      <c r="G452" s="17">
        <f t="shared" ref="G452" si="225">+G453+G459+G465+G473+G481+G487+G490+G494+G504+G508</f>
        <v>1278170200</v>
      </c>
    </row>
    <row r="453" spans="1:7" x14ac:dyDescent="0.2">
      <c r="A453" s="20" t="s">
        <v>6</v>
      </c>
      <c r="B453" s="21" t="s">
        <v>7</v>
      </c>
      <c r="C453" s="17">
        <f t="shared" ref="C453:F453" si="226">SUM(C454:C458)</f>
        <v>302334000</v>
      </c>
      <c r="D453" s="17">
        <f t="shared" si="226"/>
        <v>0</v>
      </c>
      <c r="E453" s="17">
        <f t="shared" si="213"/>
        <v>302334000</v>
      </c>
      <c r="F453" s="17">
        <f t="shared" si="226"/>
        <v>0</v>
      </c>
      <c r="G453" s="17">
        <f t="shared" ref="G453" si="227">SUM(G454:G458)</f>
        <v>302334000</v>
      </c>
    </row>
    <row r="454" spans="1:7" ht="25.5" x14ac:dyDescent="0.2">
      <c r="A454" s="11" t="s">
        <v>137</v>
      </c>
      <c r="B454" s="12" t="s">
        <v>147</v>
      </c>
      <c r="C454" s="23">
        <v>180362000</v>
      </c>
      <c r="D454" s="23"/>
      <c r="E454" s="23">
        <f t="shared" si="213"/>
        <v>180362000</v>
      </c>
      <c r="F454" s="23"/>
      <c r="G454" s="23">
        <f>SUM(E454:F454)</f>
        <v>180362000</v>
      </c>
    </row>
    <row r="455" spans="1:7" ht="25.5" x14ac:dyDescent="0.2">
      <c r="A455" s="11" t="s">
        <v>83</v>
      </c>
      <c r="B455" s="12" t="s">
        <v>148</v>
      </c>
      <c r="C455" s="23">
        <v>8921000</v>
      </c>
      <c r="D455" s="23"/>
      <c r="E455" s="23">
        <f t="shared" si="213"/>
        <v>8921000</v>
      </c>
      <c r="F455" s="23"/>
      <c r="G455" s="23">
        <f>SUM(E455:F455)</f>
        <v>8921000</v>
      </c>
    </row>
    <row r="456" spans="1:7" x14ac:dyDescent="0.2">
      <c r="A456" s="11" t="s">
        <v>149</v>
      </c>
      <c r="B456" s="12" t="s">
        <v>150</v>
      </c>
      <c r="C456" s="23">
        <v>101630000</v>
      </c>
      <c r="D456" s="23"/>
      <c r="E456" s="23">
        <f t="shared" si="213"/>
        <v>101630000</v>
      </c>
      <c r="F456" s="23"/>
      <c r="G456" s="23">
        <f>SUM(E456:F456)</f>
        <v>101630000</v>
      </c>
    </row>
    <row r="457" spans="1:7" ht="25.5" x14ac:dyDescent="0.2">
      <c r="A457" s="11" t="s">
        <v>151</v>
      </c>
      <c r="B457" s="12" t="s">
        <v>152</v>
      </c>
      <c r="C457" s="23">
        <v>1586000</v>
      </c>
      <c r="D457" s="23"/>
      <c r="E457" s="23">
        <f t="shared" si="213"/>
        <v>1586000</v>
      </c>
      <c r="F457" s="23"/>
      <c r="G457" s="23">
        <f>SUM(E457:F457)</f>
        <v>1586000</v>
      </c>
    </row>
    <row r="458" spans="1:7" x14ac:dyDescent="0.2">
      <c r="A458" s="11" t="s">
        <v>8</v>
      </c>
      <c r="B458" s="12" t="s">
        <v>153</v>
      </c>
      <c r="C458" s="23">
        <v>9835000</v>
      </c>
      <c r="D458" s="23"/>
      <c r="E458" s="23">
        <f t="shared" si="213"/>
        <v>9835000</v>
      </c>
      <c r="F458" s="23"/>
      <c r="G458" s="23">
        <f>SUM(E458:F458)</f>
        <v>9835000</v>
      </c>
    </row>
    <row r="459" spans="1:7" x14ac:dyDescent="0.2">
      <c r="A459" s="20" t="s">
        <v>126</v>
      </c>
      <c r="B459" s="21" t="s">
        <v>128</v>
      </c>
      <c r="C459" s="17">
        <f t="shared" ref="C459:F459" si="228">SUM(C460:C464)</f>
        <v>121274000</v>
      </c>
      <c r="D459" s="17">
        <f t="shared" si="228"/>
        <v>0</v>
      </c>
      <c r="E459" s="17">
        <f t="shared" si="213"/>
        <v>121274000</v>
      </c>
      <c r="F459" s="17">
        <f t="shared" si="228"/>
        <v>0</v>
      </c>
      <c r="G459" s="17">
        <f t="shared" ref="G459" si="229">SUM(G460:G464)</f>
        <v>121274000</v>
      </c>
    </row>
    <row r="460" spans="1:7" ht="25.5" x14ac:dyDescent="0.2">
      <c r="A460" s="11" t="s">
        <v>154</v>
      </c>
      <c r="B460" s="12" t="s">
        <v>155</v>
      </c>
      <c r="C460" s="23">
        <v>16600000</v>
      </c>
      <c r="D460" s="23"/>
      <c r="E460" s="23">
        <f t="shared" si="213"/>
        <v>16600000</v>
      </c>
      <c r="F460" s="23"/>
      <c r="G460" s="23">
        <f>SUM(E460:F460)</f>
        <v>16600000</v>
      </c>
    </row>
    <row r="461" spans="1:7" x14ac:dyDescent="0.2">
      <c r="A461" s="11" t="s">
        <v>156</v>
      </c>
      <c r="B461" s="12" t="s">
        <v>157</v>
      </c>
      <c r="C461" s="23">
        <v>44000000</v>
      </c>
      <c r="D461" s="23"/>
      <c r="E461" s="23">
        <f t="shared" si="213"/>
        <v>44000000</v>
      </c>
      <c r="F461" s="23"/>
      <c r="G461" s="23">
        <f>SUM(E461:F461)</f>
        <v>44000000</v>
      </c>
    </row>
    <row r="462" spans="1:7" x14ac:dyDescent="0.2">
      <c r="A462" s="11" t="s">
        <v>158</v>
      </c>
      <c r="B462" s="12" t="s">
        <v>159</v>
      </c>
      <c r="C462" s="23">
        <v>15600000</v>
      </c>
      <c r="D462" s="23"/>
      <c r="E462" s="23">
        <f t="shared" si="213"/>
        <v>15600000</v>
      </c>
      <c r="F462" s="23"/>
      <c r="G462" s="23">
        <f>SUM(E462:F462)</f>
        <v>15600000</v>
      </c>
    </row>
    <row r="463" spans="1:7" x14ac:dyDescent="0.2">
      <c r="A463" s="11" t="s">
        <v>127</v>
      </c>
      <c r="B463" s="12" t="s">
        <v>160</v>
      </c>
      <c r="C463" s="23">
        <v>41074000</v>
      </c>
      <c r="D463" s="23"/>
      <c r="E463" s="23">
        <f t="shared" si="213"/>
        <v>41074000</v>
      </c>
      <c r="F463" s="23"/>
      <c r="G463" s="23">
        <f>SUM(E463:F463)</f>
        <v>41074000</v>
      </c>
    </row>
    <row r="464" spans="1:7" x14ac:dyDescent="0.2">
      <c r="A464" s="11" t="s">
        <v>161</v>
      </c>
      <c r="B464" s="12" t="s">
        <v>162</v>
      </c>
      <c r="C464" s="23">
        <v>4000000</v>
      </c>
      <c r="D464" s="23"/>
      <c r="E464" s="23">
        <f t="shared" si="213"/>
        <v>4000000</v>
      </c>
      <c r="F464" s="23"/>
      <c r="G464" s="23">
        <f>SUM(E464:F464)</f>
        <v>4000000</v>
      </c>
    </row>
    <row r="465" spans="1:7" ht="25.5" x14ac:dyDescent="0.2">
      <c r="A465" s="25" t="s">
        <v>9</v>
      </c>
      <c r="B465" s="21" t="s">
        <v>10</v>
      </c>
      <c r="C465" s="17">
        <f t="shared" ref="C465:F465" si="230">SUM(C466:C472)</f>
        <v>36960200</v>
      </c>
      <c r="D465" s="17">
        <f t="shared" si="230"/>
        <v>0</v>
      </c>
      <c r="E465" s="17">
        <f t="shared" si="213"/>
        <v>36960200</v>
      </c>
      <c r="F465" s="17">
        <f t="shared" si="230"/>
        <v>0</v>
      </c>
      <c r="G465" s="17">
        <f t="shared" ref="G465" si="231">SUM(G466:G472)</f>
        <v>36960200</v>
      </c>
    </row>
    <row r="466" spans="1:7" x14ac:dyDescent="0.2">
      <c r="A466" s="11" t="s">
        <v>11</v>
      </c>
      <c r="B466" s="12" t="s">
        <v>163</v>
      </c>
      <c r="C466" s="23">
        <v>1000000</v>
      </c>
      <c r="D466" s="23"/>
      <c r="E466" s="23">
        <f t="shared" si="213"/>
        <v>1000000</v>
      </c>
      <c r="F466" s="23"/>
      <c r="G466" s="23">
        <f t="shared" ref="G466:G472" si="232">SUM(E466:F466)</f>
        <v>1000000</v>
      </c>
    </row>
    <row r="467" spans="1:7" hidden="1" x14ac:dyDescent="0.2">
      <c r="A467" s="11" t="s">
        <v>164</v>
      </c>
      <c r="B467" s="12" t="s">
        <v>165</v>
      </c>
      <c r="C467" s="23"/>
      <c r="D467" s="23"/>
      <c r="E467" s="23">
        <f t="shared" si="213"/>
        <v>0</v>
      </c>
      <c r="F467" s="23"/>
      <c r="G467" s="23">
        <f t="shared" si="232"/>
        <v>0</v>
      </c>
    </row>
    <row r="468" spans="1:7" ht="25.5" x14ac:dyDescent="0.2">
      <c r="A468" s="11" t="s">
        <v>12</v>
      </c>
      <c r="B468" s="12" t="s">
        <v>166</v>
      </c>
      <c r="C468" s="23">
        <v>2500000</v>
      </c>
      <c r="D468" s="23"/>
      <c r="E468" s="23">
        <f t="shared" si="213"/>
        <v>2500000</v>
      </c>
      <c r="F468" s="23"/>
      <c r="G468" s="23">
        <f t="shared" si="232"/>
        <v>2500000</v>
      </c>
    </row>
    <row r="469" spans="1:7" x14ac:dyDescent="0.2">
      <c r="A469" s="11" t="s">
        <v>13</v>
      </c>
      <c r="B469" s="12" t="s">
        <v>167</v>
      </c>
      <c r="C469" s="23">
        <v>550000</v>
      </c>
      <c r="D469" s="23"/>
      <c r="E469" s="23">
        <f t="shared" si="213"/>
        <v>550000</v>
      </c>
      <c r="F469" s="23"/>
      <c r="G469" s="23">
        <f t="shared" si="232"/>
        <v>550000</v>
      </c>
    </row>
    <row r="470" spans="1:7" hidden="1" x14ac:dyDescent="0.2">
      <c r="A470" s="11" t="s">
        <v>168</v>
      </c>
      <c r="B470" s="12" t="s">
        <v>169</v>
      </c>
      <c r="C470" s="23"/>
      <c r="D470" s="23"/>
      <c r="E470" s="23">
        <f t="shared" si="213"/>
        <v>0</v>
      </c>
      <c r="F470" s="23"/>
      <c r="G470" s="23">
        <f t="shared" si="232"/>
        <v>0</v>
      </c>
    </row>
    <row r="471" spans="1:7" ht="38.25" x14ac:dyDescent="0.2">
      <c r="A471" s="11" t="s">
        <v>170</v>
      </c>
      <c r="B471" s="12" t="s">
        <v>171</v>
      </c>
      <c r="C471" s="23">
        <v>50000</v>
      </c>
      <c r="D471" s="23"/>
      <c r="E471" s="23">
        <f t="shared" si="213"/>
        <v>50000</v>
      </c>
      <c r="F471" s="23"/>
      <c r="G471" s="23">
        <f t="shared" si="232"/>
        <v>50000</v>
      </c>
    </row>
    <row r="472" spans="1:7" ht="25.5" x14ac:dyDescent="0.2">
      <c r="A472" s="11" t="s">
        <v>172</v>
      </c>
      <c r="B472" s="12" t="s">
        <v>173</v>
      </c>
      <c r="C472" s="23">
        <v>32860200</v>
      </c>
      <c r="D472" s="23"/>
      <c r="E472" s="23">
        <f t="shared" si="213"/>
        <v>32860200</v>
      </c>
      <c r="F472" s="23"/>
      <c r="G472" s="23">
        <f t="shared" si="232"/>
        <v>32860200</v>
      </c>
    </row>
    <row r="473" spans="1:7" ht="25.5" x14ac:dyDescent="0.2">
      <c r="A473" s="26" t="s">
        <v>14</v>
      </c>
      <c r="B473" s="21" t="s">
        <v>15</v>
      </c>
      <c r="C473" s="17">
        <f t="shared" ref="C473:F473" si="233">SUM(C474:C480)</f>
        <v>575743000</v>
      </c>
      <c r="D473" s="17">
        <f t="shared" si="233"/>
        <v>0</v>
      </c>
      <c r="E473" s="17">
        <f t="shared" si="213"/>
        <v>575743000</v>
      </c>
      <c r="F473" s="17">
        <f t="shared" si="233"/>
        <v>0</v>
      </c>
      <c r="G473" s="17">
        <f t="shared" ref="G473" si="234">SUM(G474:G480)</f>
        <v>575743000</v>
      </c>
    </row>
    <row r="474" spans="1:7" ht="25.5" hidden="1" x14ac:dyDescent="0.2">
      <c r="A474" s="11" t="s">
        <v>129</v>
      </c>
      <c r="B474" s="12" t="s">
        <v>174</v>
      </c>
      <c r="C474" s="23"/>
      <c r="D474" s="23"/>
      <c r="E474" s="23">
        <f t="shared" si="213"/>
        <v>0</v>
      </c>
      <c r="F474" s="23"/>
      <c r="G474" s="23">
        <f t="shared" ref="G474:G480" si="235">SUM(E474:F474)</f>
        <v>0</v>
      </c>
    </row>
    <row r="475" spans="1:7" x14ac:dyDescent="0.2">
      <c r="A475" s="11" t="s">
        <v>175</v>
      </c>
      <c r="B475" s="12" t="s">
        <v>176</v>
      </c>
      <c r="C475" s="23">
        <v>2000000</v>
      </c>
      <c r="D475" s="23"/>
      <c r="E475" s="23">
        <f t="shared" si="213"/>
        <v>2000000</v>
      </c>
      <c r="F475" s="23"/>
      <c r="G475" s="23">
        <f t="shared" si="235"/>
        <v>2000000</v>
      </c>
    </row>
    <row r="476" spans="1:7" x14ac:dyDescent="0.2">
      <c r="A476" s="11" t="s">
        <v>84</v>
      </c>
      <c r="B476" s="12" t="s">
        <v>177</v>
      </c>
      <c r="C476" s="23">
        <v>210000000</v>
      </c>
      <c r="D476" s="23"/>
      <c r="E476" s="23">
        <f t="shared" si="213"/>
        <v>210000000</v>
      </c>
      <c r="F476" s="23"/>
      <c r="G476" s="23">
        <f t="shared" si="235"/>
        <v>210000000</v>
      </c>
    </row>
    <row r="477" spans="1:7" ht="25.5" hidden="1" x14ac:dyDescent="0.2">
      <c r="A477" s="11" t="s">
        <v>130</v>
      </c>
      <c r="B477" s="12" t="s">
        <v>178</v>
      </c>
      <c r="C477" s="23"/>
      <c r="D477" s="23"/>
      <c r="E477" s="23">
        <f t="shared" si="213"/>
        <v>0</v>
      </c>
      <c r="F477" s="23"/>
      <c r="G477" s="23">
        <f t="shared" si="235"/>
        <v>0</v>
      </c>
    </row>
    <row r="478" spans="1:7" ht="25.5" x14ac:dyDescent="0.2">
      <c r="A478" s="11" t="s">
        <v>16</v>
      </c>
      <c r="B478" s="12" t="s">
        <v>179</v>
      </c>
      <c r="C478" s="23">
        <v>27247000</v>
      </c>
      <c r="D478" s="23"/>
      <c r="E478" s="23">
        <f t="shared" si="213"/>
        <v>27247000</v>
      </c>
      <c r="F478" s="23"/>
      <c r="G478" s="23">
        <f t="shared" si="235"/>
        <v>27247000</v>
      </c>
    </row>
    <row r="479" spans="1:7" x14ac:dyDescent="0.2">
      <c r="A479" s="11" t="s">
        <v>134</v>
      </c>
      <c r="B479" s="12" t="s">
        <v>180</v>
      </c>
      <c r="C479" s="23">
        <v>325696000</v>
      </c>
      <c r="D479" s="23"/>
      <c r="E479" s="23">
        <f t="shared" si="213"/>
        <v>325696000</v>
      </c>
      <c r="F479" s="23"/>
      <c r="G479" s="23">
        <f t="shared" si="235"/>
        <v>325696000</v>
      </c>
    </row>
    <row r="480" spans="1:7" ht="25.5" x14ac:dyDescent="0.2">
      <c r="A480" s="11" t="s">
        <v>17</v>
      </c>
      <c r="B480" s="12" t="s">
        <v>181</v>
      </c>
      <c r="C480" s="23">
        <v>10800000</v>
      </c>
      <c r="D480" s="23"/>
      <c r="E480" s="23">
        <f t="shared" si="213"/>
        <v>10800000</v>
      </c>
      <c r="F480" s="23"/>
      <c r="G480" s="23">
        <f t="shared" si="235"/>
        <v>10800000</v>
      </c>
    </row>
    <row r="481" spans="1:7" ht="25.5" x14ac:dyDescent="0.2">
      <c r="A481" s="26" t="s">
        <v>18</v>
      </c>
      <c r="B481" s="21" t="s">
        <v>19</v>
      </c>
      <c r="C481" s="17">
        <f t="shared" ref="C481:F481" si="236">SUM(C482:C485)</f>
        <v>50150000</v>
      </c>
      <c r="D481" s="17">
        <f t="shared" si="236"/>
        <v>0</v>
      </c>
      <c r="E481" s="17">
        <f t="shared" si="213"/>
        <v>50150000</v>
      </c>
      <c r="F481" s="17">
        <f t="shared" si="236"/>
        <v>0</v>
      </c>
      <c r="G481" s="17">
        <f t="shared" ref="G481" si="237">SUM(G482:G485)</f>
        <v>50150000</v>
      </c>
    </row>
    <row r="482" spans="1:7" x14ac:dyDescent="0.2">
      <c r="A482" s="11" t="s">
        <v>135</v>
      </c>
      <c r="B482" s="12" t="s">
        <v>182</v>
      </c>
      <c r="C482" s="23">
        <v>650000</v>
      </c>
      <c r="D482" s="23"/>
      <c r="E482" s="23">
        <f t="shared" si="213"/>
        <v>650000</v>
      </c>
      <c r="F482" s="23"/>
      <c r="G482" s="23">
        <f>SUM(E482:F482)</f>
        <v>650000</v>
      </c>
    </row>
    <row r="483" spans="1:7" x14ac:dyDescent="0.2">
      <c r="A483" s="11" t="s">
        <v>20</v>
      </c>
      <c r="B483" s="12" t="s">
        <v>183</v>
      </c>
      <c r="C483" s="23">
        <v>40000000</v>
      </c>
      <c r="D483" s="23"/>
      <c r="E483" s="23">
        <f t="shared" si="213"/>
        <v>40000000</v>
      </c>
      <c r="F483" s="23"/>
      <c r="G483" s="23">
        <f>SUM(E483:F483)</f>
        <v>40000000</v>
      </c>
    </row>
    <row r="484" spans="1:7" x14ac:dyDescent="0.2">
      <c r="A484" s="11" t="s">
        <v>184</v>
      </c>
      <c r="B484" s="12" t="s">
        <v>185</v>
      </c>
      <c r="C484" s="23">
        <v>3000000</v>
      </c>
      <c r="D484" s="23"/>
      <c r="E484" s="23">
        <f t="shared" si="213"/>
        <v>3000000</v>
      </c>
      <c r="F484" s="23"/>
      <c r="G484" s="23">
        <f>SUM(E484:F484)</f>
        <v>3000000</v>
      </c>
    </row>
    <row r="485" spans="1:7" x14ac:dyDescent="0.2">
      <c r="A485" s="11" t="s">
        <v>274</v>
      </c>
      <c r="B485" s="12" t="s">
        <v>275</v>
      </c>
      <c r="C485" s="23">
        <v>6500000</v>
      </c>
      <c r="D485" s="23"/>
      <c r="E485" s="23">
        <f t="shared" si="213"/>
        <v>6500000</v>
      </c>
      <c r="F485" s="23"/>
      <c r="G485" s="23">
        <f>SUM(E485:F485)</f>
        <v>6500000</v>
      </c>
    </row>
    <row r="486" spans="1:7" x14ac:dyDescent="0.2">
      <c r="A486" s="11"/>
      <c r="B486" s="12"/>
      <c r="C486" s="23"/>
      <c r="D486" s="23"/>
      <c r="E486" s="23">
        <f t="shared" ref="E486:E549" si="238">SUM(C486:D486)</f>
        <v>0</v>
      </c>
      <c r="F486" s="23"/>
      <c r="G486" s="23"/>
    </row>
    <row r="487" spans="1:7" ht="25.5" x14ac:dyDescent="0.2">
      <c r="A487" s="27" t="s">
        <v>21</v>
      </c>
      <c r="B487" s="28" t="s">
        <v>22</v>
      </c>
      <c r="C487" s="17">
        <f t="shared" ref="C487:F487" si="239">SUM(C488:C489)</f>
        <v>70000000</v>
      </c>
      <c r="D487" s="17">
        <f t="shared" si="239"/>
        <v>0</v>
      </c>
      <c r="E487" s="17">
        <f t="shared" si="238"/>
        <v>70000000</v>
      </c>
      <c r="F487" s="17">
        <f t="shared" si="239"/>
        <v>0</v>
      </c>
      <c r="G487" s="17">
        <f t="shared" ref="G487" si="240">SUM(G488:G489)</f>
        <v>70000000</v>
      </c>
    </row>
    <row r="488" spans="1:7" x14ac:dyDescent="0.2">
      <c r="A488" s="11" t="s">
        <v>23</v>
      </c>
      <c r="B488" s="12" t="s">
        <v>186</v>
      </c>
      <c r="C488" s="23">
        <v>70000000</v>
      </c>
      <c r="D488" s="23"/>
      <c r="E488" s="23">
        <f t="shared" si="238"/>
        <v>70000000</v>
      </c>
      <c r="F488" s="23"/>
      <c r="G488" s="23">
        <f>SUM(E488:F488)</f>
        <v>70000000</v>
      </c>
    </row>
    <row r="489" spans="1:7" ht="25.5" hidden="1" x14ac:dyDescent="0.2">
      <c r="A489" s="11" t="s">
        <v>187</v>
      </c>
      <c r="B489" s="12" t="s">
        <v>188</v>
      </c>
      <c r="C489" s="23"/>
      <c r="D489" s="23"/>
      <c r="E489" s="23">
        <f t="shared" si="238"/>
        <v>0</v>
      </c>
      <c r="F489" s="23"/>
      <c r="G489" s="23">
        <f>SUM(E489:F489)</f>
        <v>0</v>
      </c>
    </row>
    <row r="490" spans="1:7" x14ac:dyDescent="0.2">
      <c r="A490" s="26" t="s">
        <v>24</v>
      </c>
      <c r="B490" s="21" t="s">
        <v>25</v>
      </c>
      <c r="C490" s="17">
        <f t="shared" ref="C490:F490" si="241">SUM(C491:C493)</f>
        <v>10000000</v>
      </c>
      <c r="D490" s="17">
        <f t="shared" si="241"/>
        <v>0</v>
      </c>
      <c r="E490" s="17">
        <f t="shared" si="238"/>
        <v>10000000</v>
      </c>
      <c r="F490" s="17">
        <f t="shared" si="241"/>
        <v>0</v>
      </c>
      <c r="G490" s="17">
        <f t="shared" ref="G490" si="242">SUM(G491:G493)</f>
        <v>10000000</v>
      </c>
    </row>
    <row r="491" spans="1:7" x14ac:dyDescent="0.2">
      <c r="A491" s="11" t="s">
        <v>189</v>
      </c>
      <c r="B491" s="12" t="s">
        <v>190</v>
      </c>
      <c r="C491" s="23">
        <v>10000000</v>
      </c>
      <c r="D491" s="23"/>
      <c r="E491" s="23">
        <f t="shared" si="238"/>
        <v>10000000</v>
      </c>
      <c r="F491" s="23"/>
      <c r="G491" s="23">
        <f>SUM(E491:F491)</f>
        <v>10000000</v>
      </c>
    </row>
    <row r="492" spans="1:7" ht="25.5" hidden="1" x14ac:dyDescent="0.2">
      <c r="A492" s="11" t="s">
        <v>26</v>
      </c>
      <c r="B492" s="12" t="s">
        <v>191</v>
      </c>
      <c r="C492" s="23"/>
      <c r="D492" s="23"/>
      <c r="E492" s="23">
        <f t="shared" si="238"/>
        <v>0</v>
      </c>
      <c r="F492" s="23"/>
      <c r="G492" s="23">
        <f>SUM(E492:F492)</f>
        <v>0</v>
      </c>
    </row>
    <row r="493" spans="1:7" ht="25.5" hidden="1" x14ac:dyDescent="0.2">
      <c r="A493" s="11" t="s">
        <v>348</v>
      </c>
      <c r="B493" s="12" t="s">
        <v>349</v>
      </c>
      <c r="C493" s="23"/>
      <c r="D493" s="23"/>
      <c r="E493" s="23">
        <f t="shared" si="238"/>
        <v>0</v>
      </c>
      <c r="F493" s="23"/>
      <c r="G493" s="23">
        <f>SUM(E493:F493)</f>
        <v>0</v>
      </c>
    </row>
    <row r="494" spans="1:7" ht="25.5" x14ac:dyDescent="0.2">
      <c r="A494" s="29" t="s">
        <v>27</v>
      </c>
      <c r="B494" s="30" t="s">
        <v>28</v>
      </c>
      <c r="C494" s="17">
        <f t="shared" ref="C494:F494" si="243">SUM(C495:C503)</f>
        <v>107509000</v>
      </c>
      <c r="D494" s="17">
        <f t="shared" si="243"/>
        <v>0</v>
      </c>
      <c r="E494" s="17">
        <f t="shared" si="238"/>
        <v>107509000</v>
      </c>
      <c r="F494" s="17">
        <f t="shared" si="243"/>
        <v>0</v>
      </c>
      <c r="G494" s="17">
        <f t="shared" ref="G494" si="244">SUM(G495:G503)</f>
        <v>107509000</v>
      </c>
    </row>
    <row r="495" spans="1:7" ht="25.5" x14ac:dyDescent="0.2">
      <c r="A495" s="11" t="s">
        <v>85</v>
      </c>
      <c r="B495" s="12" t="s">
        <v>192</v>
      </c>
      <c r="C495" s="23">
        <v>14545000</v>
      </c>
      <c r="D495" s="23"/>
      <c r="E495" s="23">
        <f t="shared" si="238"/>
        <v>14545000</v>
      </c>
      <c r="F495" s="23"/>
      <c r="G495" s="23">
        <f t="shared" ref="G495:G503" si="245">SUM(E495:F495)</f>
        <v>14545000</v>
      </c>
    </row>
    <row r="496" spans="1:7" ht="25.5" hidden="1" x14ac:dyDescent="0.2">
      <c r="A496" s="11" t="s">
        <v>193</v>
      </c>
      <c r="B496" s="12" t="s">
        <v>194</v>
      </c>
      <c r="C496" s="23"/>
      <c r="D496" s="23"/>
      <c r="E496" s="23">
        <f t="shared" si="238"/>
        <v>0</v>
      </c>
      <c r="F496" s="23"/>
      <c r="G496" s="23">
        <f t="shared" si="245"/>
        <v>0</v>
      </c>
    </row>
    <row r="497" spans="1:7" ht="25.5" hidden="1" x14ac:dyDescent="0.2">
      <c r="A497" s="11" t="s">
        <v>86</v>
      </c>
      <c r="B497" s="12" t="s">
        <v>195</v>
      </c>
      <c r="C497" s="23"/>
      <c r="D497" s="23"/>
      <c r="E497" s="23">
        <f t="shared" si="238"/>
        <v>0</v>
      </c>
      <c r="F497" s="23"/>
      <c r="G497" s="23">
        <f t="shared" si="245"/>
        <v>0</v>
      </c>
    </row>
    <row r="498" spans="1:7" ht="38.25" x14ac:dyDescent="0.2">
      <c r="A498" s="11" t="s">
        <v>29</v>
      </c>
      <c r="B498" s="12" t="s">
        <v>196</v>
      </c>
      <c r="C498" s="23">
        <v>5000000</v>
      </c>
      <c r="D498" s="23"/>
      <c r="E498" s="23">
        <f t="shared" si="238"/>
        <v>5000000</v>
      </c>
      <c r="F498" s="23"/>
      <c r="G498" s="23">
        <f t="shared" si="245"/>
        <v>5000000</v>
      </c>
    </row>
    <row r="499" spans="1:7" ht="25.5" x14ac:dyDescent="0.2">
      <c r="A499" s="11" t="s">
        <v>30</v>
      </c>
      <c r="B499" s="12" t="s">
        <v>197</v>
      </c>
      <c r="C499" s="23">
        <v>34000000</v>
      </c>
      <c r="D499" s="23"/>
      <c r="E499" s="23">
        <f t="shared" si="238"/>
        <v>34000000</v>
      </c>
      <c r="F499" s="23"/>
      <c r="G499" s="23">
        <f t="shared" si="245"/>
        <v>34000000</v>
      </c>
    </row>
    <row r="500" spans="1:7" ht="25.5" x14ac:dyDescent="0.2">
      <c r="A500" s="11" t="s">
        <v>133</v>
      </c>
      <c r="B500" s="12" t="s">
        <v>198</v>
      </c>
      <c r="C500" s="23">
        <v>4800000</v>
      </c>
      <c r="D500" s="23"/>
      <c r="E500" s="23">
        <f t="shared" si="238"/>
        <v>4800000</v>
      </c>
      <c r="F500" s="23"/>
      <c r="G500" s="23">
        <f t="shared" si="245"/>
        <v>4800000</v>
      </c>
    </row>
    <row r="501" spans="1:7" ht="25.5" x14ac:dyDescent="0.2">
      <c r="A501" s="11" t="s">
        <v>31</v>
      </c>
      <c r="B501" s="12" t="s">
        <v>278</v>
      </c>
      <c r="C501" s="23">
        <v>11364000</v>
      </c>
      <c r="D501" s="23"/>
      <c r="E501" s="23">
        <f t="shared" si="238"/>
        <v>11364000</v>
      </c>
      <c r="F501" s="23"/>
      <c r="G501" s="23">
        <f t="shared" si="245"/>
        <v>11364000</v>
      </c>
    </row>
    <row r="502" spans="1:7" ht="38.25" x14ac:dyDescent="0.2">
      <c r="A502" s="11" t="s">
        <v>32</v>
      </c>
      <c r="B502" s="12" t="s">
        <v>199</v>
      </c>
      <c r="C502" s="23">
        <v>34700000</v>
      </c>
      <c r="D502" s="23"/>
      <c r="E502" s="23">
        <f t="shared" si="238"/>
        <v>34700000</v>
      </c>
      <c r="F502" s="23"/>
      <c r="G502" s="23">
        <f t="shared" si="245"/>
        <v>34700000</v>
      </c>
    </row>
    <row r="503" spans="1:7" ht="25.5" x14ac:dyDescent="0.2">
      <c r="A503" s="11" t="s">
        <v>33</v>
      </c>
      <c r="B503" s="12" t="s">
        <v>279</v>
      </c>
      <c r="C503" s="23">
        <v>3100000</v>
      </c>
      <c r="D503" s="23"/>
      <c r="E503" s="23">
        <f t="shared" si="238"/>
        <v>3100000</v>
      </c>
      <c r="F503" s="23"/>
      <c r="G503" s="23">
        <f t="shared" si="245"/>
        <v>3100000</v>
      </c>
    </row>
    <row r="504" spans="1:7" x14ac:dyDescent="0.2">
      <c r="A504" s="26" t="s">
        <v>272</v>
      </c>
      <c r="B504" s="12"/>
      <c r="C504" s="17">
        <f t="shared" ref="C504:F504" si="246">SUM(C505:C507)</f>
        <v>1050000</v>
      </c>
      <c r="D504" s="17">
        <f t="shared" si="246"/>
        <v>0</v>
      </c>
      <c r="E504" s="17">
        <f t="shared" si="238"/>
        <v>1050000</v>
      </c>
      <c r="F504" s="17">
        <f t="shared" si="246"/>
        <v>0</v>
      </c>
      <c r="G504" s="17">
        <f t="shared" ref="G504" si="247">SUM(G505:G507)</f>
        <v>1050000</v>
      </c>
    </row>
    <row r="505" spans="1:7" ht="25.5" hidden="1" x14ac:dyDescent="0.2">
      <c r="A505" s="11" t="s">
        <v>200</v>
      </c>
      <c r="B505" s="12" t="s">
        <v>201</v>
      </c>
      <c r="C505" s="23"/>
      <c r="D505" s="23"/>
      <c r="E505" s="23">
        <f t="shared" si="238"/>
        <v>0</v>
      </c>
      <c r="F505" s="23"/>
      <c r="G505" s="23">
        <f>SUM(E505:F505)</f>
        <v>0</v>
      </c>
    </row>
    <row r="506" spans="1:7" hidden="1" x14ac:dyDescent="0.2">
      <c r="A506" s="11" t="s">
        <v>332</v>
      </c>
      <c r="B506" s="12" t="s">
        <v>333</v>
      </c>
      <c r="C506" s="23"/>
      <c r="D506" s="23"/>
      <c r="E506" s="23">
        <f t="shared" si="238"/>
        <v>0</v>
      </c>
      <c r="F506" s="23"/>
      <c r="G506" s="23">
        <f>SUM(E506:F506)</f>
        <v>0</v>
      </c>
    </row>
    <row r="507" spans="1:7" x14ac:dyDescent="0.2">
      <c r="A507" s="11" t="s">
        <v>142</v>
      </c>
      <c r="B507" s="12" t="s">
        <v>202</v>
      </c>
      <c r="C507" s="23">
        <v>1050000</v>
      </c>
      <c r="D507" s="23"/>
      <c r="E507" s="23">
        <f t="shared" si="238"/>
        <v>1050000</v>
      </c>
      <c r="F507" s="23"/>
      <c r="G507" s="23">
        <f>SUM(E507:F507)</f>
        <v>1050000</v>
      </c>
    </row>
    <row r="508" spans="1:7" x14ac:dyDescent="0.2">
      <c r="A508" s="26" t="s">
        <v>34</v>
      </c>
      <c r="B508" s="31" t="s">
        <v>35</v>
      </c>
      <c r="C508" s="17">
        <f t="shared" ref="C508:F508" si="248">SUM(C509:C511)</f>
        <v>3150000</v>
      </c>
      <c r="D508" s="17">
        <f t="shared" si="248"/>
        <v>0</v>
      </c>
      <c r="E508" s="17">
        <f t="shared" si="238"/>
        <v>3150000</v>
      </c>
      <c r="F508" s="17">
        <f t="shared" si="248"/>
        <v>0</v>
      </c>
      <c r="G508" s="17">
        <f t="shared" ref="G508" si="249">SUM(G509:G511)</f>
        <v>3150000</v>
      </c>
    </row>
    <row r="509" spans="1:7" x14ac:dyDescent="0.2">
      <c r="A509" s="11" t="s">
        <v>203</v>
      </c>
      <c r="B509" s="12" t="s">
        <v>204</v>
      </c>
      <c r="C509" s="23">
        <v>150000</v>
      </c>
      <c r="D509" s="23"/>
      <c r="E509" s="23">
        <f t="shared" si="238"/>
        <v>150000</v>
      </c>
      <c r="F509" s="23"/>
      <c r="G509" s="23">
        <f>SUM(E509:F509)</f>
        <v>150000</v>
      </c>
    </row>
    <row r="510" spans="1:7" x14ac:dyDescent="0.2">
      <c r="A510" s="11" t="s">
        <v>205</v>
      </c>
      <c r="B510" s="12" t="s">
        <v>206</v>
      </c>
      <c r="C510" s="23">
        <v>3000000</v>
      </c>
      <c r="D510" s="23"/>
      <c r="E510" s="23">
        <f t="shared" si="238"/>
        <v>3000000</v>
      </c>
      <c r="F510" s="23"/>
      <c r="G510" s="23">
        <f>SUM(E510:F510)</f>
        <v>3000000</v>
      </c>
    </row>
    <row r="511" spans="1:7" hidden="1" x14ac:dyDescent="0.2">
      <c r="A511" s="11" t="s">
        <v>36</v>
      </c>
      <c r="B511" s="12" t="s">
        <v>207</v>
      </c>
      <c r="C511" s="23"/>
      <c r="D511" s="23"/>
      <c r="E511" s="23">
        <f t="shared" si="238"/>
        <v>0</v>
      </c>
      <c r="F511" s="23"/>
      <c r="G511" s="23">
        <f>SUM(E511:F511)</f>
        <v>0</v>
      </c>
    </row>
    <row r="512" spans="1:7" ht="25.5" x14ac:dyDescent="0.2">
      <c r="A512" s="20">
        <v>2</v>
      </c>
      <c r="B512" s="21" t="s">
        <v>37</v>
      </c>
      <c r="C512" s="17">
        <f t="shared" ref="C512:F512" si="250">+C513+C519+C524+C532+C535+C538</f>
        <v>101954000</v>
      </c>
      <c r="D512" s="17">
        <f t="shared" si="250"/>
        <v>0</v>
      </c>
      <c r="E512" s="17">
        <f t="shared" si="238"/>
        <v>101954000</v>
      </c>
      <c r="F512" s="17">
        <f t="shared" si="250"/>
        <v>0</v>
      </c>
      <c r="G512" s="17">
        <f t="shared" ref="G512" si="251">+G513+G519+G524+G532+G535+G538</f>
        <v>101954000</v>
      </c>
    </row>
    <row r="513" spans="1:7" ht="25.5" x14ac:dyDescent="0.2">
      <c r="A513" s="20" t="s">
        <v>38</v>
      </c>
      <c r="B513" s="21" t="s">
        <v>39</v>
      </c>
      <c r="C513" s="17">
        <f t="shared" ref="C513:F513" si="252">SUM(C514:C518)</f>
        <v>56135000</v>
      </c>
      <c r="D513" s="17">
        <f t="shared" si="252"/>
        <v>0</v>
      </c>
      <c r="E513" s="17">
        <f t="shared" si="238"/>
        <v>56135000</v>
      </c>
      <c r="F513" s="17">
        <f t="shared" si="252"/>
        <v>0</v>
      </c>
      <c r="G513" s="17">
        <f t="shared" ref="G513" si="253">SUM(G514:G518)</f>
        <v>56135000</v>
      </c>
    </row>
    <row r="514" spans="1:7" x14ac:dyDescent="0.2">
      <c r="A514" s="11" t="s">
        <v>40</v>
      </c>
      <c r="B514" s="12" t="s">
        <v>208</v>
      </c>
      <c r="C514" s="23">
        <v>35060000</v>
      </c>
      <c r="D514" s="23"/>
      <c r="E514" s="23">
        <f t="shared" si="238"/>
        <v>35060000</v>
      </c>
      <c r="F514" s="23"/>
      <c r="G514" s="23">
        <f>SUM(E514:F514)</f>
        <v>35060000</v>
      </c>
    </row>
    <row r="515" spans="1:7" ht="25.5" hidden="1" x14ac:dyDescent="0.2">
      <c r="A515" s="11" t="s">
        <v>131</v>
      </c>
      <c r="B515" s="12" t="s">
        <v>209</v>
      </c>
      <c r="C515" s="23"/>
      <c r="D515" s="23"/>
      <c r="E515" s="23">
        <f t="shared" si="238"/>
        <v>0</v>
      </c>
      <c r="F515" s="23"/>
      <c r="G515" s="23">
        <f>SUM(E515:F515)</f>
        <v>0</v>
      </c>
    </row>
    <row r="516" spans="1:7" hidden="1" x14ac:dyDescent="0.2">
      <c r="A516" s="11" t="s">
        <v>273</v>
      </c>
      <c r="B516" s="12" t="s">
        <v>210</v>
      </c>
      <c r="C516" s="23"/>
      <c r="D516" s="23"/>
      <c r="E516" s="23">
        <f t="shared" si="238"/>
        <v>0</v>
      </c>
      <c r="F516" s="23"/>
      <c r="G516" s="23">
        <f>SUM(E516:F516)</f>
        <v>0</v>
      </c>
    </row>
    <row r="517" spans="1:7" x14ac:dyDescent="0.2">
      <c r="A517" s="11" t="s">
        <v>41</v>
      </c>
      <c r="B517" s="12" t="s">
        <v>211</v>
      </c>
      <c r="C517" s="23">
        <v>21000000</v>
      </c>
      <c r="D517" s="23"/>
      <c r="E517" s="23">
        <f t="shared" si="238"/>
        <v>21000000</v>
      </c>
      <c r="F517" s="23"/>
      <c r="G517" s="23">
        <f>SUM(E517:F517)</f>
        <v>21000000</v>
      </c>
    </row>
    <row r="518" spans="1:7" x14ac:dyDescent="0.2">
      <c r="A518" s="11" t="s">
        <v>42</v>
      </c>
      <c r="B518" s="12" t="s">
        <v>212</v>
      </c>
      <c r="C518" s="23">
        <v>75000</v>
      </c>
      <c r="D518" s="23"/>
      <c r="E518" s="23">
        <f t="shared" si="238"/>
        <v>75000</v>
      </c>
      <c r="F518" s="23"/>
      <c r="G518" s="23">
        <f>SUM(E518:F518)</f>
        <v>75000</v>
      </c>
    </row>
    <row r="519" spans="1:7" ht="25.5" hidden="1" x14ac:dyDescent="0.2">
      <c r="A519" s="29" t="s">
        <v>43</v>
      </c>
      <c r="B519" s="32" t="s">
        <v>44</v>
      </c>
      <c r="C519" s="17">
        <f t="shared" ref="C519:F519" si="254">SUM(C520:C523)</f>
        <v>0</v>
      </c>
      <c r="D519" s="17">
        <f t="shared" si="254"/>
        <v>0</v>
      </c>
      <c r="E519" s="17">
        <f t="shared" si="238"/>
        <v>0</v>
      </c>
      <c r="F519" s="17">
        <f t="shared" si="254"/>
        <v>0</v>
      </c>
      <c r="G519" s="17">
        <f t="shared" ref="G519" si="255">SUM(G520:G523)</f>
        <v>0</v>
      </c>
    </row>
    <row r="520" spans="1:7" ht="25.5" hidden="1" x14ac:dyDescent="0.2">
      <c r="A520" s="11" t="s">
        <v>141</v>
      </c>
      <c r="B520" s="12" t="s">
        <v>213</v>
      </c>
      <c r="C520" s="23"/>
      <c r="D520" s="23"/>
      <c r="E520" s="23">
        <f t="shared" si="238"/>
        <v>0</v>
      </c>
      <c r="F520" s="23"/>
      <c r="G520" s="23">
        <f>SUM(E520:F520)</f>
        <v>0</v>
      </c>
    </row>
    <row r="521" spans="1:7" hidden="1" x14ac:dyDescent="0.2">
      <c r="A521" s="11" t="s">
        <v>123</v>
      </c>
      <c r="B521" s="12" t="s">
        <v>214</v>
      </c>
      <c r="C521" s="23"/>
      <c r="D521" s="23"/>
      <c r="E521" s="23">
        <f t="shared" si="238"/>
        <v>0</v>
      </c>
      <c r="F521" s="23"/>
      <c r="G521" s="23">
        <f>SUM(E521:F521)</f>
        <v>0</v>
      </c>
    </row>
    <row r="522" spans="1:7" hidden="1" x14ac:dyDescent="0.2">
      <c r="A522" s="11" t="s">
        <v>121</v>
      </c>
      <c r="B522" s="12" t="s">
        <v>215</v>
      </c>
      <c r="C522" s="23"/>
      <c r="D522" s="23"/>
      <c r="E522" s="23">
        <f t="shared" si="238"/>
        <v>0</v>
      </c>
      <c r="F522" s="23"/>
      <c r="G522" s="23">
        <f>SUM(E522:F522)</f>
        <v>0</v>
      </c>
    </row>
    <row r="523" spans="1:7" hidden="1" x14ac:dyDescent="0.2">
      <c r="A523" s="11" t="s">
        <v>45</v>
      </c>
      <c r="B523" s="12" t="s">
        <v>216</v>
      </c>
      <c r="C523" s="23"/>
      <c r="D523" s="23"/>
      <c r="E523" s="23">
        <f t="shared" si="238"/>
        <v>0</v>
      </c>
      <c r="F523" s="23"/>
      <c r="G523" s="23">
        <f>SUM(E523:F523)</f>
        <v>0</v>
      </c>
    </row>
    <row r="524" spans="1:7" ht="38.25" x14ac:dyDescent="0.2">
      <c r="A524" s="33" t="s">
        <v>46</v>
      </c>
      <c r="B524" s="21" t="s">
        <v>47</v>
      </c>
      <c r="C524" s="17">
        <f t="shared" ref="C524:F524" si="256">SUM(C525:C531)</f>
        <v>2575000</v>
      </c>
      <c r="D524" s="17">
        <f t="shared" si="256"/>
        <v>0</v>
      </c>
      <c r="E524" s="17">
        <f t="shared" si="238"/>
        <v>2575000</v>
      </c>
      <c r="F524" s="17">
        <f t="shared" si="256"/>
        <v>0</v>
      </c>
      <c r="G524" s="17">
        <f t="shared" ref="G524" si="257">SUM(G525:G531)</f>
        <v>2575000</v>
      </c>
    </row>
    <row r="525" spans="1:7" ht="25.5" x14ac:dyDescent="0.2">
      <c r="A525" s="11" t="s">
        <v>48</v>
      </c>
      <c r="B525" s="12" t="s">
        <v>217</v>
      </c>
      <c r="C525" s="23">
        <v>75000</v>
      </c>
      <c r="D525" s="23"/>
      <c r="E525" s="23">
        <f t="shared" si="238"/>
        <v>75000</v>
      </c>
      <c r="F525" s="23"/>
      <c r="G525" s="23">
        <f t="shared" ref="G525:G531" si="258">SUM(E525:F525)</f>
        <v>75000</v>
      </c>
    </row>
    <row r="526" spans="1:7" ht="25.5" x14ac:dyDescent="0.2">
      <c r="A526" s="11" t="s">
        <v>87</v>
      </c>
      <c r="B526" s="12" t="s">
        <v>218</v>
      </c>
      <c r="C526" s="23">
        <v>100000</v>
      </c>
      <c r="D526" s="23"/>
      <c r="E526" s="23">
        <f t="shared" si="238"/>
        <v>100000</v>
      </c>
      <c r="F526" s="23"/>
      <c r="G526" s="23">
        <f t="shared" si="258"/>
        <v>100000</v>
      </c>
    </row>
    <row r="527" spans="1:7" x14ac:dyDescent="0.2">
      <c r="A527" s="11" t="s">
        <v>88</v>
      </c>
      <c r="B527" s="12" t="s">
        <v>219</v>
      </c>
      <c r="C527" s="23">
        <v>50000</v>
      </c>
      <c r="D527" s="23"/>
      <c r="E527" s="23">
        <f t="shared" si="238"/>
        <v>50000</v>
      </c>
      <c r="F527" s="23"/>
      <c r="G527" s="23">
        <f t="shared" si="258"/>
        <v>50000</v>
      </c>
    </row>
    <row r="528" spans="1:7" ht="38.25" x14ac:dyDescent="0.2">
      <c r="A528" s="11" t="s">
        <v>89</v>
      </c>
      <c r="B528" s="12" t="s">
        <v>220</v>
      </c>
      <c r="C528" s="23">
        <v>2000000</v>
      </c>
      <c r="D528" s="23"/>
      <c r="E528" s="23">
        <f t="shared" si="238"/>
        <v>2000000</v>
      </c>
      <c r="F528" s="23"/>
      <c r="G528" s="23">
        <f t="shared" si="258"/>
        <v>2000000</v>
      </c>
    </row>
    <row r="529" spans="1:7" x14ac:dyDescent="0.2">
      <c r="A529" s="11" t="s">
        <v>90</v>
      </c>
      <c r="B529" s="12" t="s">
        <v>221</v>
      </c>
      <c r="C529" s="23">
        <v>50000</v>
      </c>
      <c r="D529" s="23"/>
      <c r="E529" s="23">
        <f t="shared" si="238"/>
        <v>50000</v>
      </c>
      <c r="F529" s="23"/>
      <c r="G529" s="23">
        <f t="shared" si="258"/>
        <v>50000</v>
      </c>
    </row>
    <row r="530" spans="1:7" ht="25.5" x14ac:dyDescent="0.2">
      <c r="A530" s="11" t="s">
        <v>91</v>
      </c>
      <c r="B530" s="12" t="s">
        <v>222</v>
      </c>
      <c r="C530" s="23">
        <v>150000</v>
      </c>
      <c r="D530" s="23"/>
      <c r="E530" s="23">
        <f t="shared" si="238"/>
        <v>150000</v>
      </c>
      <c r="F530" s="23"/>
      <c r="G530" s="23">
        <f t="shared" si="258"/>
        <v>150000</v>
      </c>
    </row>
    <row r="531" spans="1:7" ht="25.5" x14ac:dyDescent="0.2">
      <c r="A531" s="11" t="s">
        <v>92</v>
      </c>
      <c r="B531" s="12" t="s">
        <v>223</v>
      </c>
      <c r="C531" s="23">
        <v>150000</v>
      </c>
      <c r="D531" s="23"/>
      <c r="E531" s="23">
        <f t="shared" si="238"/>
        <v>150000</v>
      </c>
      <c r="F531" s="23"/>
      <c r="G531" s="23">
        <f t="shared" si="258"/>
        <v>150000</v>
      </c>
    </row>
    <row r="532" spans="1:7" ht="25.5" x14ac:dyDescent="0.2">
      <c r="A532" s="29" t="s">
        <v>49</v>
      </c>
      <c r="B532" s="30" t="s">
        <v>50</v>
      </c>
      <c r="C532" s="17">
        <f t="shared" ref="C532:F532" si="259">SUM(C533:C534)</f>
        <v>825000</v>
      </c>
      <c r="D532" s="17">
        <f t="shared" si="259"/>
        <v>0</v>
      </c>
      <c r="E532" s="17">
        <f t="shared" si="238"/>
        <v>825000</v>
      </c>
      <c r="F532" s="17">
        <f t="shared" si="259"/>
        <v>0</v>
      </c>
      <c r="G532" s="17">
        <f t="shared" ref="G532" si="260">SUM(G533:G534)</f>
        <v>825000</v>
      </c>
    </row>
    <row r="533" spans="1:7" x14ac:dyDescent="0.2">
      <c r="A533" s="11" t="s">
        <v>93</v>
      </c>
      <c r="B533" s="12" t="s">
        <v>224</v>
      </c>
      <c r="C533" s="23">
        <v>725000</v>
      </c>
      <c r="D533" s="23"/>
      <c r="E533" s="23">
        <f t="shared" si="238"/>
        <v>725000</v>
      </c>
      <c r="F533" s="23"/>
      <c r="G533" s="23">
        <f>SUM(E533:F533)</f>
        <v>725000</v>
      </c>
    </row>
    <row r="534" spans="1:7" x14ac:dyDescent="0.2">
      <c r="A534" s="11" t="s">
        <v>51</v>
      </c>
      <c r="B534" s="12" t="s">
        <v>225</v>
      </c>
      <c r="C534" s="23">
        <v>100000</v>
      </c>
      <c r="D534" s="23"/>
      <c r="E534" s="23">
        <f t="shared" si="238"/>
        <v>100000</v>
      </c>
      <c r="F534" s="23"/>
      <c r="G534" s="23">
        <f>SUM(E534:F534)</f>
        <v>100000</v>
      </c>
    </row>
    <row r="535" spans="1:7" ht="38.25" hidden="1" x14ac:dyDescent="0.2">
      <c r="A535" s="25" t="s">
        <v>113</v>
      </c>
      <c r="B535" s="30" t="s">
        <v>114</v>
      </c>
      <c r="C535" s="17">
        <f t="shared" ref="C535:G535" si="261">+C536</f>
        <v>0</v>
      </c>
      <c r="D535" s="17">
        <f t="shared" si="261"/>
        <v>0</v>
      </c>
      <c r="E535" s="17">
        <f t="shared" si="238"/>
        <v>0</v>
      </c>
      <c r="F535" s="17">
        <f t="shared" si="261"/>
        <v>0</v>
      </c>
      <c r="G535" s="17">
        <f t="shared" si="261"/>
        <v>0</v>
      </c>
    </row>
    <row r="536" spans="1:7" hidden="1" x14ac:dyDescent="0.2">
      <c r="A536" s="34" t="s">
        <v>115</v>
      </c>
      <c r="B536" s="35" t="s">
        <v>116</v>
      </c>
      <c r="C536" s="23"/>
      <c r="D536" s="23"/>
      <c r="E536" s="23">
        <f t="shared" si="238"/>
        <v>0</v>
      </c>
      <c r="F536" s="23"/>
      <c r="G536" s="23">
        <f>SUM(E536:F536)</f>
        <v>0</v>
      </c>
    </row>
    <row r="537" spans="1:7" ht="25.5" hidden="1" x14ac:dyDescent="0.2">
      <c r="A537" s="11" t="s">
        <v>226</v>
      </c>
      <c r="B537" s="12" t="s">
        <v>227</v>
      </c>
      <c r="C537" s="23"/>
      <c r="D537" s="23"/>
      <c r="E537" s="23">
        <f t="shared" si="238"/>
        <v>0</v>
      </c>
      <c r="F537" s="23"/>
      <c r="G537" s="23">
        <f>SUM(E537:F537)</f>
        <v>0</v>
      </c>
    </row>
    <row r="538" spans="1:7" ht="25.5" x14ac:dyDescent="0.2">
      <c r="A538" s="29" t="s">
        <v>52</v>
      </c>
      <c r="B538" s="30" t="s">
        <v>53</v>
      </c>
      <c r="C538" s="17">
        <f t="shared" ref="C538:F538" si="262">SUM(C539:C546)</f>
        <v>42419000</v>
      </c>
      <c r="D538" s="17">
        <f t="shared" si="262"/>
        <v>0</v>
      </c>
      <c r="E538" s="17">
        <f t="shared" si="238"/>
        <v>42419000</v>
      </c>
      <c r="F538" s="17">
        <f t="shared" si="262"/>
        <v>0</v>
      </c>
      <c r="G538" s="17">
        <f t="shared" ref="G538" si="263">SUM(G539:G546)</f>
        <v>42419000</v>
      </c>
    </row>
    <row r="539" spans="1:7" ht="25.5" x14ac:dyDescent="0.2">
      <c r="A539" s="11" t="s">
        <v>94</v>
      </c>
      <c r="B539" s="12" t="s">
        <v>228</v>
      </c>
      <c r="C539" s="23">
        <v>9465000</v>
      </c>
      <c r="D539" s="23"/>
      <c r="E539" s="23">
        <f t="shared" si="238"/>
        <v>9465000</v>
      </c>
      <c r="F539" s="23"/>
      <c r="G539" s="23">
        <f t="shared" ref="G539:G546" si="264">SUM(E539:F539)</f>
        <v>9465000</v>
      </c>
    </row>
    <row r="540" spans="1:7" ht="25.5" hidden="1" x14ac:dyDescent="0.2">
      <c r="A540" s="11" t="s">
        <v>117</v>
      </c>
      <c r="B540" s="12" t="s">
        <v>229</v>
      </c>
      <c r="C540" s="23"/>
      <c r="D540" s="23"/>
      <c r="E540" s="23">
        <f t="shared" si="238"/>
        <v>0</v>
      </c>
      <c r="F540" s="23"/>
      <c r="G540" s="23">
        <f t="shared" si="264"/>
        <v>0</v>
      </c>
    </row>
    <row r="541" spans="1:7" ht="25.5" x14ac:dyDescent="0.2">
      <c r="A541" s="11" t="s">
        <v>54</v>
      </c>
      <c r="B541" s="12" t="s">
        <v>230</v>
      </c>
      <c r="C541" s="23">
        <v>31732000</v>
      </c>
      <c r="D541" s="23"/>
      <c r="E541" s="23">
        <f t="shared" si="238"/>
        <v>31732000</v>
      </c>
      <c r="F541" s="23"/>
      <c r="G541" s="23">
        <f t="shared" si="264"/>
        <v>31732000</v>
      </c>
    </row>
    <row r="542" spans="1:7" hidden="1" x14ac:dyDescent="0.2">
      <c r="A542" s="11" t="s">
        <v>95</v>
      </c>
      <c r="B542" s="12" t="s">
        <v>231</v>
      </c>
      <c r="C542" s="23"/>
      <c r="D542" s="23"/>
      <c r="E542" s="23">
        <f t="shared" si="238"/>
        <v>0</v>
      </c>
      <c r="F542" s="23"/>
      <c r="G542" s="23">
        <f t="shared" si="264"/>
        <v>0</v>
      </c>
    </row>
    <row r="543" spans="1:7" x14ac:dyDescent="0.2">
      <c r="A543" s="11" t="s">
        <v>55</v>
      </c>
      <c r="B543" s="12" t="s">
        <v>232</v>
      </c>
      <c r="C543" s="23">
        <v>800000</v>
      </c>
      <c r="D543" s="23"/>
      <c r="E543" s="23">
        <f t="shared" si="238"/>
        <v>800000</v>
      </c>
      <c r="F543" s="23"/>
      <c r="G543" s="23">
        <f t="shared" si="264"/>
        <v>800000</v>
      </c>
    </row>
    <row r="544" spans="1:7" ht="25.5" x14ac:dyDescent="0.2">
      <c r="A544" s="11" t="s">
        <v>96</v>
      </c>
      <c r="B544" s="12" t="s">
        <v>233</v>
      </c>
      <c r="C544" s="23">
        <v>330000</v>
      </c>
      <c r="D544" s="23"/>
      <c r="E544" s="23">
        <f t="shared" si="238"/>
        <v>330000</v>
      </c>
      <c r="F544" s="23"/>
      <c r="G544" s="23">
        <f t="shared" si="264"/>
        <v>330000</v>
      </c>
    </row>
    <row r="545" spans="1:7" ht="25.5" hidden="1" x14ac:dyDescent="0.2">
      <c r="A545" s="11" t="s">
        <v>132</v>
      </c>
      <c r="B545" s="12" t="s">
        <v>234</v>
      </c>
      <c r="C545" s="23"/>
      <c r="D545" s="23"/>
      <c r="E545" s="23">
        <f t="shared" si="238"/>
        <v>0</v>
      </c>
      <c r="F545" s="23"/>
      <c r="G545" s="23">
        <f t="shared" si="264"/>
        <v>0</v>
      </c>
    </row>
    <row r="546" spans="1:7" ht="25.5" x14ac:dyDescent="0.2">
      <c r="A546" s="11" t="s">
        <v>56</v>
      </c>
      <c r="B546" s="12" t="s">
        <v>235</v>
      </c>
      <c r="C546" s="23">
        <v>92000</v>
      </c>
      <c r="D546" s="23"/>
      <c r="E546" s="23">
        <f t="shared" si="238"/>
        <v>92000</v>
      </c>
      <c r="F546" s="23"/>
      <c r="G546" s="23">
        <f t="shared" si="264"/>
        <v>92000</v>
      </c>
    </row>
    <row r="547" spans="1:7" x14ac:dyDescent="0.2">
      <c r="A547" s="11"/>
      <c r="B547" s="12"/>
      <c r="C547" s="23"/>
      <c r="D547" s="23"/>
      <c r="E547" s="23">
        <f t="shared" si="238"/>
        <v>0</v>
      </c>
      <c r="F547" s="23"/>
      <c r="G547" s="23"/>
    </row>
    <row r="548" spans="1:7" hidden="1" x14ac:dyDescent="0.2">
      <c r="A548" s="29">
        <v>3</v>
      </c>
      <c r="B548" s="12"/>
      <c r="C548" s="17">
        <f t="shared" ref="C548:G549" si="265">+C549</f>
        <v>0</v>
      </c>
      <c r="D548" s="17">
        <f t="shared" si="265"/>
        <v>0</v>
      </c>
      <c r="E548" s="17">
        <f t="shared" si="238"/>
        <v>0</v>
      </c>
      <c r="F548" s="17">
        <f t="shared" si="265"/>
        <v>0</v>
      </c>
      <c r="G548" s="17">
        <f t="shared" si="265"/>
        <v>0</v>
      </c>
    </row>
    <row r="549" spans="1:7" hidden="1" x14ac:dyDescent="0.2">
      <c r="A549" s="29" t="s">
        <v>271</v>
      </c>
      <c r="B549" s="12"/>
      <c r="C549" s="17">
        <f t="shared" si="265"/>
        <v>0</v>
      </c>
      <c r="D549" s="17">
        <f t="shared" si="265"/>
        <v>0</v>
      </c>
      <c r="E549" s="17">
        <f t="shared" si="238"/>
        <v>0</v>
      </c>
      <c r="F549" s="17">
        <f t="shared" si="265"/>
        <v>0</v>
      </c>
      <c r="G549" s="17">
        <f t="shared" si="265"/>
        <v>0</v>
      </c>
    </row>
    <row r="550" spans="1:7" hidden="1" x14ac:dyDescent="0.2">
      <c r="A550" s="11" t="s">
        <v>236</v>
      </c>
      <c r="B550" s="12" t="s">
        <v>237</v>
      </c>
      <c r="C550" s="23"/>
      <c r="D550" s="23"/>
      <c r="E550" s="23">
        <f t="shared" ref="E550:E613" si="266">SUM(C550:D550)</f>
        <v>0</v>
      </c>
      <c r="F550" s="23"/>
      <c r="G550" s="23">
        <f>SUM(E550:F550)</f>
        <v>0</v>
      </c>
    </row>
    <row r="551" spans="1:7" x14ac:dyDescent="0.2">
      <c r="A551" s="20">
        <v>5</v>
      </c>
      <c r="B551" s="21" t="s">
        <v>57</v>
      </c>
      <c r="C551" s="17">
        <f t="shared" ref="C551:F551" si="267">+C552+C561+C568+C571</f>
        <v>335522600</v>
      </c>
      <c r="D551" s="17">
        <f t="shared" si="267"/>
        <v>0</v>
      </c>
      <c r="E551" s="17">
        <f t="shared" si="266"/>
        <v>335522600</v>
      </c>
      <c r="F551" s="17">
        <f t="shared" si="267"/>
        <v>0</v>
      </c>
      <c r="G551" s="17">
        <f t="shared" ref="G551" si="268">+G552+G561+G568+G571</f>
        <v>335522600</v>
      </c>
    </row>
    <row r="552" spans="1:7" ht="25.5" x14ac:dyDescent="0.2">
      <c r="A552" s="20" t="s">
        <v>58</v>
      </c>
      <c r="B552" s="21" t="s">
        <v>59</v>
      </c>
      <c r="C552" s="17">
        <f t="shared" ref="C552:F552" si="269">SUM(C553:C560)</f>
        <v>144772600</v>
      </c>
      <c r="D552" s="17">
        <f t="shared" si="269"/>
        <v>0</v>
      </c>
      <c r="E552" s="17">
        <f t="shared" si="266"/>
        <v>144772600</v>
      </c>
      <c r="F552" s="17">
        <f t="shared" si="269"/>
        <v>0</v>
      </c>
      <c r="G552" s="17">
        <f t="shared" ref="G552" si="270">SUM(G553:G560)</f>
        <v>144772600</v>
      </c>
    </row>
    <row r="553" spans="1:7" ht="25.5" hidden="1" x14ac:dyDescent="0.2">
      <c r="A553" s="11" t="s">
        <v>97</v>
      </c>
      <c r="B553" s="12" t="s">
        <v>238</v>
      </c>
      <c r="C553" s="23"/>
      <c r="D553" s="23"/>
      <c r="E553" s="23">
        <f t="shared" si="266"/>
        <v>0</v>
      </c>
      <c r="F553" s="23"/>
      <c r="G553" s="23">
        <f t="shared" ref="G553:G560" si="271">SUM(E553:F553)</f>
        <v>0</v>
      </c>
    </row>
    <row r="554" spans="1:7" hidden="1" x14ac:dyDescent="0.2">
      <c r="A554" s="11" t="s">
        <v>119</v>
      </c>
      <c r="B554" s="12" t="s">
        <v>239</v>
      </c>
      <c r="C554" s="23"/>
      <c r="D554" s="23"/>
      <c r="E554" s="23">
        <f t="shared" si="266"/>
        <v>0</v>
      </c>
      <c r="F554" s="23"/>
      <c r="G554" s="23">
        <f t="shared" si="271"/>
        <v>0</v>
      </c>
    </row>
    <row r="555" spans="1:7" x14ac:dyDescent="0.2">
      <c r="A555" s="11" t="s">
        <v>144</v>
      </c>
      <c r="B555" s="12" t="s">
        <v>240</v>
      </c>
      <c r="C555" s="23">
        <v>450000</v>
      </c>
      <c r="D555" s="23"/>
      <c r="E555" s="23">
        <f t="shared" si="266"/>
        <v>450000</v>
      </c>
      <c r="F555" s="23"/>
      <c r="G555" s="23">
        <f t="shared" si="271"/>
        <v>450000</v>
      </c>
    </row>
    <row r="556" spans="1:7" x14ac:dyDescent="0.2">
      <c r="A556" s="11" t="s">
        <v>60</v>
      </c>
      <c r="B556" s="12" t="s">
        <v>241</v>
      </c>
      <c r="C556" s="23">
        <v>24099000</v>
      </c>
      <c r="D556" s="23"/>
      <c r="E556" s="23">
        <f t="shared" si="266"/>
        <v>24099000</v>
      </c>
      <c r="F556" s="23"/>
      <c r="G556" s="23">
        <f t="shared" si="271"/>
        <v>24099000</v>
      </c>
    </row>
    <row r="557" spans="1:7" ht="25.5" x14ac:dyDescent="0.2">
      <c r="A557" s="11" t="s">
        <v>61</v>
      </c>
      <c r="B557" s="12" t="s">
        <v>242</v>
      </c>
      <c r="C557" s="23">
        <v>120223600</v>
      </c>
      <c r="D557" s="23"/>
      <c r="E557" s="23">
        <f t="shared" si="266"/>
        <v>120223600</v>
      </c>
      <c r="F557" s="23"/>
      <c r="G557" s="23">
        <f t="shared" si="271"/>
        <v>120223600</v>
      </c>
    </row>
    <row r="558" spans="1:7" ht="25.5" hidden="1" x14ac:dyDescent="0.2">
      <c r="A558" s="11" t="s">
        <v>120</v>
      </c>
      <c r="B558" s="12" t="s">
        <v>243</v>
      </c>
      <c r="C558" s="23"/>
      <c r="D558" s="23"/>
      <c r="E558" s="23">
        <f t="shared" si="266"/>
        <v>0</v>
      </c>
      <c r="F558" s="23"/>
      <c r="G558" s="23">
        <f t="shared" si="271"/>
        <v>0</v>
      </c>
    </row>
    <row r="559" spans="1:7" ht="38.25" hidden="1" x14ac:dyDescent="0.2">
      <c r="A559" s="11" t="s">
        <v>244</v>
      </c>
      <c r="B559" s="12" t="s">
        <v>245</v>
      </c>
      <c r="C559" s="23"/>
      <c r="D559" s="23"/>
      <c r="E559" s="23">
        <f t="shared" si="266"/>
        <v>0</v>
      </c>
      <c r="F559" s="23"/>
      <c r="G559" s="23">
        <f t="shared" si="271"/>
        <v>0</v>
      </c>
    </row>
    <row r="560" spans="1:7" hidden="1" x14ac:dyDescent="0.2">
      <c r="A560" s="11" t="s">
        <v>62</v>
      </c>
      <c r="B560" s="12" t="s">
        <v>246</v>
      </c>
      <c r="C560" s="23"/>
      <c r="D560" s="23"/>
      <c r="E560" s="23">
        <f t="shared" si="266"/>
        <v>0</v>
      </c>
      <c r="F560" s="23"/>
      <c r="G560" s="23">
        <f t="shared" si="271"/>
        <v>0</v>
      </c>
    </row>
    <row r="561" spans="1:7" ht="25.5" x14ac:dyDescent="0.2">
      <c r="A561" s="25" t="s">
        <v>98</v>
      </c>
      <c r="B561" s="21" t="s">
        <v>99</v>
      </c>
      <c r="C561" s="17">
        <f t="shared" ref="C561:F561" si="272">SUM(C562:C567)</f>
        <v>150000000</v>
      </c>
      <c r="D561" s="17">
        <f t="shared" si="272"/>
        <v>0</v>
      </c>
      <c r="E561" s="17">
        <f t="shared" si="266"/>
        <v>150000000</v>
      </c>
      <c r="F561" s="17">
        <f t="shared" si="272"/>
        <v>0</v>
      </c>
      <c r="G561" s="17">
        <f t="shared" ref="G561" si="273">SUM(G562:G567)</f>
        <v>150000000</v>
      </c>
    </row>
    <row r="562" spans="1:7" x14ac:dyDescent="0.2">
      <c r="A562" s="11" t="s">
        <v>100</v>
      </c>
      <c r="B562" s="12" t="s">
        <v>247</v>
      </c>
      <c r="C562" s="23">
        <v>150000000</v>
      </c>
      <c r="D562" s="23"/>
      <c r="E562" s="23">
        <f t="shared" si="266"/>
        <v>150000000</v>
      </c>
      <c r="F562" s="23"/>
      <c r="G562" s="23">
        <f t="shared" ref="G562:G567" si="274">SUM(E562:F562)</f>
        <v>150000000</v>
      </c>
    </row>
    <row r="563" spans="1:7" hidden="1" x14ac:dyDescent="0.2">
      <c r="A563" s="11" t="s">
        <v>248</v>
      </c>
      <c r="B563" s="12" t="s">
        <v>249</v>
      </c>
      <c r="C563" s="23"/>
      <c r="D563" s="23"/>
      <c r="E563" s="23">
        <f t="shared" si="266"/>
        <v>0</v>
      </c>
      <c r="F563" s="23"/>
      <c r="G563" s="23">
        <f t="shared" si="274"/>
        <v>0</v>
      </c>
    </row>
    <row r="564" spans="1:7" hidden="1" x14ac:dyDescent="0.2">
      <c r="A564" s="11" t="s">
        <v>250</v>
      </c>
      <c r="B564" s="12" t="s">
        <v>251</v>
      </c>
      <c r="C564" s="23"/>
      <c r="D564" s="23"/>
      <c r="E564" s="23">
        <f t="shared" si="266"/>
        <v>0</v>
      </c>
      <c r="F564" s="23"/>
      <c r="G564" s="23">
        <f t="shared" si="274"/>
        <v>0</v>
      </c>
    </row>
    <row r="565" spans="1:7" hidden="1" x14ac:dyDescent="0.2">
      <c r="A565" s="11" t="s">
        <v>252</v>
      </c>
      <c r="B565" s="12" t="s">
        <v>253</v>
      </c>
      <c r="C565" s="23"/>
      <c r="D565" s="23"/>
      <c r="E565" s="23">
        <f t="shared" si="266"/>
        <v>0</v>
      </c>
      <c r="F565" s="23"/>
      <c r="G565" s="23">
        <f t="shared" si="274"/>
        <v>0</v>
      </c>
    </row>
    <row r="566" spans="1:7" hidden="1" x14ac:dyDescent="0.2">
      <c r="A566" s="11" t="s">
        <v>122</v>
      </c>
      <c r="B566" s="13" t="s">
        <v>254</v>
      </c>
      <c r="C566" s="23"/>
      <c r="D566" s="23"/>
      <c r="E566" s="23">
        <f t="shared" si="266"/>
        <v>0</v>
      </c>
      <c r="F566" s="23"/>
      <c r="G566" s="23">
        <f t="shared" si="274"/>
        <v>0</v>
      </c>
    </row>
    <row r="567" spans="1:7" ht="25.5" hidden="1" x14ac:dyDescent="0.2">
      <c r="A567" s="11" t="s">
        <v>101</v>
      </c>
      <c r="B567" s="13" t="s">
        <v>255</v>
      </c>
      <c r="C567" s="23"/>
      <c r="D567" s="23"/>
      <c r="E567" s="23">
        <f t="shared" si="266"/>
        <v>0</v>
      </c>
      <c r="F567" s="23"/>
      <c r="G567" s="23">
        <f t="shared" si="274"/>
        <v>0</v>
      </c>
    </row>
    <row r="568" spans="1:7" hidden="1" x14ac:dyDescent="0.2">
      <c r="A568" s="21" t="s">
        <v>102</v>
      </c>
      <c r="B568" s="21" t="s">
        <v>103</v>
      </c>
      <c r="C568" s="17">
        <f t="shared" ref="C568:F568" si="275">SUM(C569:C570)</f>
        <v>0</v>
      </c>
      <c r="D568" s="17">
        <f t="shared" si="275"/>
        <v>0</v>
      </c>
      <c r="E568" s="17">
        <f t="shared" si="266"/>
        <v>0</v>
      </c>
      <c r="F568" s="17">
        <f t="shared" si="275"/>
        <v>0</v>
      </c>
      <c r="G568" s="17">
        <f t="shared" ref="G568" si="276">SUM(G569:G570)</f>
        <v>0</v>
      </c>
    </row>
    <row r="569" spans="1:7" hidden="1" x14ac:dyDescent="0.2">
      <c r="A569" s="11" t="s">
        <v>256</v>
      </c>
      <c r="B569" s="13" t="s">
        <v>257</v>
      </c>
      <c r="C569" s="23"/>
      <c r="D569" s="23"/>
      <c r="E569" s="23">
        <f t="shared" si="266"/>
        <v>0</v>
      </c>
      <c r="F569" s="23"/>
      <c r="G569" s="23">
        <f>SUM(E569:F569)</f>
        <v>0</v>
      </c>
    </row>
    <row r="570" spans="1:7" hidden="1" x14ac:dyDescent="0.2">
      <c r="A570" s="11" t="s">
        <v>143</v>
      </c>
      <c r="B570" s="13" t="s">
        <v>258</v>
      </c>
      <c r="C570" s="23"/>
      <c r="D570" s="23"/>
      <c r="E570" s="23">
        <f t="shared" si="266"/>
        <v>0</v>
      </c>
      <c r="F570" s="23"/>
      <c r="G570" s="23">
        <f>SUM(E570:F570)</f>
        <v>0</v>
      </c>
    </row>
    <row r="571" spans="1:7" ht="25.5" x14ac:dyDescent="0.2">
      <c r="A571" s="20" t="s">
        <v>104</v>
      </c>
      <c r="B571" s="21" t="s">
        <v>105</v>
      </c>
      <c r="C571" s="17">
        <f t="shared" ref="C571:F571" si="277">SUM(C572:C575)</f>
        <v>40750000</v>
      </c>
      <c r="D571" s="17">
        <f t="shared" si="277"/>
        <v>0</v>
      </c>
      <c r="E571" s="17">
        <f t="shared" si="266"/>
        <v>40750000</v>
      </c>
      <c r="F571" s="17">
        <f t="shared" si="277"/>
        <v>0</v>
      </c>
      <c r="G571" s="17">
        <f t="shared" ref="G571" si="278">SUM(G572:G575)</f>
        <v>40750000</v>
      </c>
    </row>
    <row r="572" spans="1:7" hidden="1" x14ac:dyDescent="0.2">
      <c r="A572" s="11" t="s">
        <v>118</v>
      </c>
      <c r="B572" s="12" t="s">
        <v>136</v>
      </c>
      <c r="C572" s="23"/>
      <c r="D572" s="23"/>
      <c r="E572" s="23">
        <f t="shared" si="266"/>
        <v>0</v>
      </c>
      <c r="F572" s="23"/>
      <c r="G572" s="23">
        <f>SUM(E572:F572)</f>
        <v>0</v>
      </c>
    </row>
    <row r="573" spans="1:7" hidden="1" x14ac:dyDescent="0.2">
      <c r="A573" s="11" t="s">
        <v>106</v>
      </c>
      <c r="B573" s="12" t="s">
        <v>259</v>
      </c>
      <c r="C573" s="23"/>
      <c r="D573" s="23"/>
      <c r="E573" s="23">
        <f t="shared" si="266"/>
        <v>0</v>
      </c>
      <c r="F573" s="23"/>
      <c r="G573" s="23">
        <f>SUM(E573:F573)</f>
        <v>0</v>
      </c>
    </row>
    <row r="574" spans="1:7" x14ac:dyDescent="0.2">
      <c r="A574" s="11" t="s">
        <v>260</v>
      </c>
      <c r="B574" s="12" t="s">
        <v>261</v>
      </c>
      <c r="C574" s="23">
        <v>40750000</v>
      </c>
      <c r="D574" s="23"/>
      <c r="E574" s="23">
        <f t="shared" si="266"/>
        <v>40750000</v>
      </c>
      <c r="F574" s="23"/>
      <c r="G574" s="23">
        <f>SUM(E574:F574)</f>
        <v>40750000</v>
      </c>
    </row>
    <row r="575" spans="1:7" hidden="1" x14ac:dyDescent="0.2">
      <c r="A575" s="11" t="s">
        <v>262</v>
      </c>
      <c r="B575" s="12" t="s">
        <v>263</v>
      </c>
      <c r="C575" s="23"/>
      <c r="D575" s="23"/>
      <c r="E575" s="23">
        <f t="shared" si="266"/>
        <v>0</v>
      </c>
      <c r="F575" s="23"/>
      <c r="G575" s="23">
        <f>SUM(E575:F575)</f>
        <v>0</v>
      </c>
    </row>
    <row r="576" spans="1:7" ht="25.5" x14ac:dyDescent="0.2">
      <c r="A576" s="25">
        <v>6</v>
      </c>
      <c r="B576" s="37" t="s">
        <v>63</v>
      </c>
      <c r="C576" s="17">
        <f>+C577+C429+C596+C1648+C592+C600+C588</f>
        <v>185781917</v>
      </c>
      <c r="D576" s="17">
        <f>+D577+D429+D596+D1648+D592+D600+D588</f>
        <v>0</v>
      </c>
      <c r="E576" s="17">
        <f t="shared" si="266"/>
        <v>185781917</v>
      </c>
      <c r="F576" s="17">
        <f>+F577+F429+F596+F1648+F592+F600+F588</f>
        <v>2891000</v>
      </c>
      <c r="G576" s="17">
        <f>+G577+G429+G596+G1649+G592+G600+G588</f>
        <v>188672917</v>
      </c>
    </row>
    <row r="577" spans="1:7" ht="38.25" x14ac:dyDescent="0.2">
      <c r="A577" s="25" t="s">
        <v>64</v>
      </c>
      <c r="B577" s="37" t="s">
        <v>65</v>
      </c>
      <c r="C577" s="17">
        <f t="shared" ref="C577:F577" si="279">+C578+C580+C585</f>
        <v>52781917</v>
      </c>
      <c r="D577" s="17">
        <f t="shared" si="279"/>
        <v>0</v>
      </c>
      <c r="E577" s="17">
        <f t="shared" si="266"/>
        <v>52781917</v>
      </c>
      <c r="F577" s="17">
        <f t="shared" si="279"/>
        <v>2891000</v>
      </c>
      <c r="G577" s="17">
        <f t="shared" ref="G577" si="280">+G578+G580+G585</f>
        <v>55672917</v>
      </c>
    </row>
    <row r="578" spans="1:7" ht="25.5" hidden="1" x14ac:dyDescent="0.2">
      <c r="A578" s="25" t="s">
        <v>66</v>
      </c>
      <c r="B578" s="37" t="s">
        <v>67</v>
      </c>
      <c r="C578" s="17">
        <f t="shared" ref="C578:G578" si="281">+C579</f>
        <v>0</v>
      </c>
      <c r="D578" s="17">
        <f t="shared" si="281"/>
        <v>0</v>
      </c>
      <c r="E578" s="17">
        <f t="shared" si="266"/>
        <v>0</v>
      </c>
      <c r="F578" s="17">
        <f t="shared" si="281"/>
        <v>0</v>
      </c>
      <c r="G578" s="17">
        <f t="shared" si="281"/>
        <v>0</v>
      </c>
    </row>
    <row r="579" spans="1:7" hidden="1" x14ac:dyDescent="0.2">
      <c r="A579" s="11" t="s">
        <v>68</v>
      </c>
      <c r="B579" s="12" t="s">
        <v>270</v>
      </c>
      <c r="C579" s="23"/>
      <c r="D579" s="23"/>
      <c r="E579" s="23">
        <f t="shared" si="266"/>
        <v>0</v>
      </c>
      <c r="F579" s="23"/>
      <c r="G579" s="23">
        <f>SUM(E579:F579)</f>
        <v>0</v>
      </c>
    </row>
    <row r="580" spans="1:7" ht="38.25" hidden="1" x14ac:dyDescent="0.2">
      <c r="A580" s="25" t="s">
        <v>70</v>
      </c>
      <c r="B580" s="37" t="s">
        <v>125</v>
      </c>
      <c r="C580" s="17">
        <f t="shared" ref="C580:F580" si="282">SUM(C581:C584)</f>
        <v>0</v>
      </c>
      <c r="D580" s="17">
        <f t="shared" si="282"/>
        <v>0</v>
      </c>
      <c r="E580" s="17">
        <f t="shared" si="266"/>
        <v>0</v>
      </c>
      <c r="F580" s="17">
        <f t="shared" si="282"/>
        <v>0</v>
      </c>
      <c r="G580" s="17">
        <f t="shared" ref="G580" si="283">SUM(G581:G584)</f>
        <v>0</v>
      </c>
    </row>
    <row r="581" spans="1:7" ht="25.5" hidden="1" x14ac:dyDescent="0.2">
      <c r="A581" s="11" t="s">
        <v>71</v>
      </c>
      <c r="B581" s="12" t="s">
        <v>72</v>
      </c>
      <c r="C581" s="23"/>
      <c r="D581" s="23"/>
      <c r="E581" s="23">
        <f t="shared" si="266"/>
        <v>0</v>
      </c>
      <c r="F581" s="23"/>
      <c r="G581" s="23">
        <f>SUM(E581:F581)</f>
        <v>0</v>
      </c>
    </row>
    <row r="582" spans="1:7" ht="38.25" hidden="1" x14ac:dyDescent="0.2">
      <c r="A582" s="11" t="s">
        <v>350</v>
      </c>
      <c r="B582" s="12" t="s">
        <v>351</v>
      </c>
      <c r="C582" s="23"/>
      <c r="D582" s="23"/>
      <c r="E582" s="23">
        <f t="shared" si="266"/>
        <v>0</v>
      </c>
      <c r="F582" s="23"/>
      <c r="G582" s="23">
        <f>SUM(E582:F582)</f>
        <v>0</v>
      </c>
    </row>
    <row r="583" spans="1:7" ht="51" hidden="1" x14ac:dyDescent="0.2">
      <c r="A583" s="11" t="s">
        <v>378</v>
      </c>
      <c r="B583" s="12" t="s">
        <v>379</v>
      </c>
      <c r="C583" s="23"/>
      <c r="D583" s="23"/>
      <c r="E583" s="23">
        <f t="shared" si="266"/>
        <v>0</v>
      </c>
      <c r="F583" s="23"/>
      <c r="G583" s="23">
        <f>SUM(E583:F583)</f>
        <v>0</v>
      </c>
    </row>
    <row r="584" spans="1:7" ht="25.5" hidden="1" x14ac:dyDescent="0.2">
      <c r="A584" s="11" t="s">
        <v>385</v>
      </c>
      <c r="B584" s="12" t="s">
        <v>386</v>
      </c>
      <c r="C584" s="23"/>
      <c r="D584" s="23"/>
      <c r="E584" s="23">
        <f t="shared" si="266"/>
        <v>0</v>
      </c>
      <c r="F584" s="23"/>
      <c r="G584" s="23">
        <f>SUM(E584:F584)</f>
        <v>0</v>
      </c>
    </row>
    <row r="585" spans="1:7" ht="38.25" x14ac:dyDescent="0.2">
      <c r="A585" s="25" t="s">
        <v>73</v>
      </c>
      <c r="B585" s="37" t="s">
        <v>124</v>
      </c>
      <c r="C585" s="17">
        <f t="shared" ref="C585:F585" si="284">SUM(C586:C587)</f>
        <v>52781917</v>
      </c>
      <c r="D585" s="17">
        <f t="shared" si="284"/>
        <v>0</v>
      </c>
      <c r="E585" s="17">
        <f t="shared" si="266"/>
        <v>52781917</v>
      </c>
      <c r="F585" s="17">
        <f t="shared" si="284"/>
        <v>2891000</v>
      </c>
      <c r="G585" s="17">
        <f>SUM(G586:G587)</f>
        <v>55672917</v>
      </c>
    </row>
    <row r="586" spans="1:7" ht="38.25" x14ac:dyDescent="0.2">
      <c r="A586" s="11" t="s">
        <v>74</v>
      </c>
      <c r="B586" s="12" t="s">
        <v>352</v>
      </c>
      <c r="C586" s="23">
        <v>36883749</v>
      </c>
      <c r="D586" s="23"/>
      <c r="E586" s="23">
        <f t="shared" si="266"/>
        <v>36883749</v>
      </c>
      <c r="F586" s="23">
        <v>2020000</v>
      </c>
      <c r="G586" s="23">
        <f>SUM(E586:F586)</f>
        <v>38903749</v>
      </c>
    </row>
    <row r="587" spans="1:7" ht="38.25" x14ac:dyDescent="0.2">
      <c r="A587" s="11" t="s">
        <v>75</v>
      </c>
      <c r="B587" s="12" t="s">
        <v>353</v>
      </c>
      <c r="C587" s="23">
        <v>15898168</v>
      </c>
      <c r="D587" s="23"/>
      <c r="E587" s="23">
        <f t="shared" si="266"/>
        <v>15898168</v>
      </c>
      <c r="F587" s="23">
        <v>871000</v>
      </c>
      <c r="G587" s="23">
        <f>SUM(E587:F587)</f>
        <v>16769168</v>
      </c>
    </row>
    <row r="588" spans="1:7" ht="25.5" hidden="1" x14ac:dyDescent="0.2">
      <c r="A588" s="39" t="s">
        <v>107</v>
      </c>
      <c r="B588" s="37" t="s">
        <v>108</v>
      </c>
      <c r="C588" s="17">
        <f t="shared" ref="C588:F588" si="285">SUM(C589:C590)</f>
        <v>0</v>
      </c>
      <c r="D588" s="17">
        <f t="shared" si="285"/>
        <v>0</v>
      </c>
      <c r="E588" s="17">
        <f t="shared" si="266"/>
        <v>0</v>
      </c>
      <c r="F588" s="17">
        <f t="shared" si="285"/>
        <v>0</v>
      </c>
      <c r="G588" s="17">
        <f t="shared" ref="G588" si="286">SUM(G589:G590)</f>
        <v>0</v>
      </c>
    </row>
    <row r="589" spans="1:7" hidden="1" x14ac:dyDescent="0.2">
      <c r="A589" s="11" t="s">
        <v>264</v>
      </c>
      <c r="B589" s="12" t="s">
        <v>265</v>
      </c>
      <c r="C589" s="23"/>
      <c r="D589" s="23"/>
      <c r="E589" s="23">
        <f t="shared" si="266"/>
        <v>0</v>
      </c>
      <c r="F589" s="23"/>
      <c r="G589" s="23">
        <f>SUM(E589:F589)</f>
        <v>0</v>
      </c>
    </row>
    <row r="590" spans="1:7" ht="25.5" hidden="1" x14ac:dyDescent="0.2">
      <c r="A590" s="11" t="s">
        <v>291</v>
      </c>
      <c r="B590" s="12" t="s">
        <v>292</v>
      </c>
      <c r="C590" s="23"/>
      <c r="D590" s="23"/>
      <c r="E590" s="23">
        <f t="shared" si="266"/>
        <v>0</v>
      </c>
      <c r="F590" s="23"/>
      <c r="G590" s="23">
        <f>SUM(E590:F590)</f>
        <v>0</v>
      </c>
    </row>
    <row r="591" spans="1:7" x14ac:dyDescent="0.2">
      <c r="A591" s="11"/>
      <c r="B591" s="12"/>
      <c r="C591" s="23"/>
      <c r="D591" s="23"/>
      <c r="E591" s="23"/>
      <c r="F591" s="23"/>
      <c r="G591" s="23"/>
    </row>
    <row r="592" spans="1:7" x14ac:dyDescent="0.2">
      <c r="A592" s="39" t="s">
        <v>336</v>
      </c>
      <c r="B592" s="37" t="s">
        <v>338</v>
      </c>
      <c r="C592" s="17">
        <f t="shared" ref="C592:F592" si="287">SUM(C593:C594)</f>
        <v>130000000</v>
      </c>
      <c r="D592" s="17">
        <f t="shared" si="287"/>
        <v>0</v>
      </c>
      <c r="E592" s="17">
        <f t="shared" si="266"/>
        <v>130000000</v>
      </c>
      <c r="F592" s="17">
        <f t="shared" si="287"/>
        <v>0</v>
      </c>
      <c r="G592" s="17">
        <f t="shared" ref="G592" si="288">SUM(G593:G594)</f>
        <v>130000000</v>
      </c>
    </row>
    <row r="593" spans="1:7" x14ac:dyDescent="0.2">
      <c r="A593" s="11" t="s">
        <v>334</v>
      </c>
      <c r="B593" s="12" t="s">
        <v>335</v>
      </c>
      <c r="C593" s="23">
        <v>110000000</v>
      </c>
      <c r="D593" s="23"/>
      <c r="E593" s="23">
        <f t="shared" si="266"/>
        <v>110000000</v>
      </c>
      <c r="F593" s="23"/>
      <c r="G593" s="23">
        <f>SUM(E593:F593)</f>
        <v>110000000</v>
      </c>
    </row>
    <row r="594" spans="1:7" x14ac:dyDescent="0.2">
      <c r="A594" s="11" t="s">
        <v>337</v>
      </c>
      <c r="B594" s="12" t="s">
        <v>339</v>
      </c>
      <c r="C594" s="23">
        <v>20000000</v>
      </c>
      <c r="D594" s="23"/>
      <c r="E594" s="23">
        <f t="shared" si="266"/>
        <v>20000000</v>
      </c>
      <c r="F594" s="23"/>
      <c r="G594" s="23">
        <f>SUM(E594:F594)</f>
        <v>20000000</v>
      </c>
    </row>
    <row r="595" spans="1:7" x14ac:dyDescent="0.2">
      <c r="A595" s="11"/>
      <c r="B595" s="12"/>
      <c r="C595" s="23"/>
      <c r="D595" s="23"/>
      <c r="E595" s="23"/>
      <c r="F595" s="23"/>
      <c r="G595" s="23"/>
    </row>
    <row r="596" spans="1:7" ht="25.5" x14ac:dyDescent="0.2">
      <c r="A596" s="39" t="s">
        <v>354</v>
      </c>
      <c r="B596" s="37" t="s">
        <v>357</v>
      </c>
      <c r="C596" s="17">
        <f t="shared" ref="C596:F596" si="289">SUM(C597:C598)</f>
        <v>3000000</v>
      </c>
      <c r="D596" s="17">
        <f t="shared" si="289"/>
        <v>0</v>
      </c>
      <c r="E596" s="17">
        <f t="shared" si="266"/>
        <v>3000000</v>
      </c>
      <c r="F596" s="17">
        <f t="shared" si="289"/>
        <v>0</v>
      </c>
      <c r="G596" s="17">
        <f t="shared" ref="G596" si="290">SUM(G597:G598)</f>
        <v>3000000</v>
      </c>
    </row>
    <row r="597" spans="1:7" x14ac:dyDescent="0.2">
      <c r="A597" s="11" t="s">
        <v>355</v>
      </c>
      <c r="B597" s="12" t="s">
        <v>367</v>
      </c>
      <c r="C597" s="23">
        <v>3000000</v>
      </c>
      <c r="D597" s="23"/>
      <c r="E597" s="23">
        <f t="shared" si="266"/>
        <v>3000000</v>
      </c>
      <c r="F597" s="23"/>
      <c r="G597" s="23">
        <f>SUM(E597:F597)</f>
        <v>3000000</v>
      </c>
    </row>
    <row r="598" spans="1:7" hidden="1" x14ac:dyDescent="0.2">
      <c r="A598" s="11" t="s">
        <v>356</v>
      </c>
      <c r="B598" s="12" t="s">
        <v>368</v>
      </c>
      <c r="C598" s="23"/>
      <c r="D598" s="23"/>
      <c r="E598" s="23">
        <f t="shared" si="266"/>
        <v>0</v>
      </c>
      <c r="F598" s="23"/>
      <c r="G598" s="23">
        <f>SUM(E598:F598)</f>
        <v>0</v>
      </c>
    </row>
    <row r="599" spans="1:7" hidden="1" x14ac:dyDescent="0.2">
      <c r="A599" s="11"/>
      <c r="B599" s="12"/>
      <c r="C599" s="23"/>
      <c r="D599" s="23"/>
      <c r="E599" s="23">
        <f t="shared" si="266"/>
        <v>0</v>
      </c>
      <c r="F599" s="23"/>
      <c r="G599" s="23"/>
    </row>
    <row r="600" spans="1:7" ht="25.5" hidden="1" x14ac:dyDescent="0.2">
      <c r="A600" s="39" t="s">
        <v>358</v>
      </c>
      <c r="B600" s="37" t="s">
        <v>362</v>
      </c>
      <c r="C600" s="17">
        <f t="shared" ref="C600:G600" si="291">+C601</f>
        <v>0</v>
      </c>
      <c r="D600" s="17">
        <f t="shared" si="291"/>
        <v>0</v>
      </c>
      <c r="E600" s="17">
        <f t="shared" si="266"/>
        <v>0</v>
      </c>
      <c r="F600" s="17">
        <f t="shared" si="291"/>
        <v>0</v>
      </c>
      <c r="G600" s="17">
        <f t="shared" si="291"/>
        <v>0</v>
      </c>
    </row>
    <row r="601" spans="1:7" ht="25.5" hidden="1" x14ac:dyDescent="0.2">
      <c r="A601" s="39" t="s">
        <v>359</v>
      </c>
      <c r="B601" s="37" t="s">
        <v>363</v>
      </c>
      <c r="C601" s="17">
        <f t="shared" ref="C601:F601" si="292">SUM(C602:C603)</f>
        <v>0</v>
      </c>
      <c r="D601" s="17">
        <f t="shared" si="292"/>
        <v>0</v>
      </c>
      <c r="E601" s="17">
        <f t="shared" si="266"/>
        <v>0</v>
      </c>
      <c r="F601" s="17">
        <f t="shared" si="292"/>
        <v>0</v>
      </c>
      <c r="G601" s="17">
        <f t="shared" ref="G601" si="293">SUM(G602:G603)</f>
        <v>0</v>
      </c>
    </row>
    <row r="602" spans="1:7" ht="51" hidden="1" x14ac:dyDescent="0.2">
      <c r="A602" s="11" t="s">
        <v>360</v>
      </c>
      <c r="B602" s="12" t="s">
        <v>364</v>
      </c>
      <c r="C602" s="23"/>
      <c r="D602" s="23"/>
      <c r="E602" s="23">
        <f t="shared" si="266"/>
        <v>0</v>
      </c>
      <c r="F602" s="23"/>
      <c r="G602" s="23">
        <f>SUM(E602:F602)</f>
        <v>0</v>
      </c>
    </row>
    <row r="603" spans="1:7" ht="25.5" hidden="1" x14ac:dyDescent="0.2">
      <c r="A603" s="11" t="s">
        <v>361</v>
      </c>
      <c r="B603" s="12" t="s">
        <v>365</v>
      </c>
      <c r="C603" s="23"/>
      <c r="D603" s="23"/>
      <c r="E603" s="23">
        <f t="shared" si="266"/>
        <v>0</v>
      </c>
      <c r="F603" s="23"/>
      <c r="G603" s="23">
        <f>SUM(E603:F603)</f>
        <v>0</v>
      </c>
    </row>
    <row r="604" spans="1:7" hidden="1" x14ac:dyDescent="0.2">
      <c r="A604" s="11"/>
      <c r="B604" s="12"/>
      <c r="C604" s="23"/>
      <c r="D604" s="23"/>
      <c r="E604" s="23">
        <f t="shared" si="266"/>
        <v>0</v>
      </c>
      <c r="F604" s="23"/>
      <c r="G604" s="23"/>
    </row>
    <row r="605" spans="1:7" ht="25.5" hidden="1" x14ac:dyDescent="0.2">
      <c r="A605" s="26">
        <v>7</v>
      </c>
      <c r="B605" s="30" t="s">
        <v>109</v>
      </c>
      <c r="C605" s="17">
        <f t="shared" ref="C605:G605" si="294">+C606</f>
        <v>0</v>
      </c>
      <c r="D605" s="17">
        <f t="shared" si="294"/>
        <v>0</v>
      </c>
      <c r="E605" s="17">
        <f t="shared" si="266"/>
        <v>0</v>
      </c>
      <c r="F605" s="17">
        <f t="shared" si="294"/>
        <v>0</v>
      </c>
      <c r="G605" s="17">
        <f t="shared" si="294"/>
        <v>0</v>
      </c>
    </row>
    <row r="606" spans="1:7" ht="38.25" hidden="1" x14ac:dyDescent="0.2">
      <c r="A606" s="26" t="s">
        <v>110</v>
      </c>
      <c r="B606" s="30" t="s">
        <v>112</v>
      </c>
      <c r="C606" s="17">
        <f t="shared" ref="C606:F606" si="295">+C607+C609+C612</f>
        <v>0</v>
      </c>
      <c r="D606" s="17">
        <f t="shared" si="295"/>
        <v>0</v>
      </c>
      <c r="E606" s="17">
        <f t="shared" si="266"/>
        <v>0</v>
      </c>
      <c r="F606" s="17">
        <f t="shared" si="295"/>
        <v>0</v>
      </c>
      <c r="G606" s="17">
        <f t="shared" ref="G606" si="296">+G607+G609+G612</f>
        <v>0</v>
      </c>
    </row>
    <row r="607" spans="1:7" ht="38.25" hidden="1" x14ac:dyDescent="0.2">
      <c r="A607" s="26" t="s">
        <v>138</v>
      </c>
      <c r="B607" s="30" t="s">
        <v>140</v>
      </c>
      <c r="C607" s="17">
        <f t="shared" ref="C607:G607" si="297">+C608</f>
        <v>0</v>
      </c>
      <c r="D607" s="17">
        <f t="shared" si="297"/>
        <v>0</v>
      </c>
      <c r="E607" s="17">
        <f t="shared" si="266"/>
        <v>0</v>
      </c>
      <c r="F607" s="17">
        <f t="shared" si="297"/>
        <v>0</v>
      </c>
      <c r="G607" s="17">
        <f t="shared" si="297"/>
        <v>0</v>
      </c>
    </row>
    <row r="608" spans="1:7" hidden="1" x14ac:dyDescent="0.2">
      <c r="A608" s="11" t="s">
        <v>139</v>
      </c>
      <c r="B608" s="12" t="s">
        <v>69</v>
      </c>
      <c r="C608" s="23"/>
      <c r="D608" s="23"/>
      <c r="E608" s="23">
        <f t="shared" si="266"/>
        <v>0</v>
      </c>
      <c r="F608" s="23"/>
      <c r="G608" s="23">
        <f>SUM(E608:F608)</f>
        <v>0</v>
      </c>
    </row>
    <row r="609" spans="1:7" hidden="1" x14ac:dyDescent="0.2">
      <c r="A609" s="11"/>
      <c r="B609" s="12"/>
      <c r="C609" s="17">
        <v>0</v>
      </c>
      <c r="D609" s="17">
        <v>0</v>
      </c>
      <c r="E609" s="17">
        <f t="shared" si="266"/>
        <v>0</v>
      </c>
      <c r="F609" s="17">
        <v>0</v>
      </c>
      <c r="G609" s="17">
        <v>0</v>
      </c>
    </row>
    <row r="610" spans="1:7" hidden="1" x14ac:dyDescent="0.2">
      <c r="A610" s="11" t="s">
        <v>111</v>
      </c>
      <c r="B610" s="12"/>
      <c r="C610" s="23"/>
      <c r="D610" s="23"/>
      <c r="E610" s="23">
        <f t="shared" si="266"/>
        <v>0</v>
      </c>
      <c r="F610" s="23"/>
      <c r="G610" s="23">
        <f>SUM(E610:F610)</f>
        <v>0</v>
      </c>
    </row>
    <row r="611" spans="1:7" hidden="1" x14ac:dyDescent="0.2">
      <c r="A611" s="11"/>
      <c r="B611" s="12"/>
      <c r="C611" s="23"/>
      <c r="D611" s="23"/>
      <c r="E611" s="23">
        <f t="shared" si="266"/>
        <v>0</v>
      </c>
      <c r="F611" s="23"/>
      <c r="G611" s="23"/>
    </row>
    <row r="612" spans="1:7" ht="38.25" hidden="1" x14ac:dyDescent="0.2">
      <c r="A612" s="26" t="s">
        <v>380</v>
      </c>
      <c r="B612" s="30" t="s">
        <v>382</v>
      </c>
      <c r="C612" s="17">
        <f t="shared" ref="C612:G612" si="298">+C613</f>
        <v>0</v>
      </c>
      <c r="D612" s="17">
        <f t="shared" si="298"/>
        <v>0</v>
      </c>
      <c r="E612" s="17">
        <f t="shared" si="266"/>
        <v>0</v>
      </c>
      <c r="F612" s="17">
        <f t="shared" si="298"/>
        <v>0</v>
      </c>
      <c r="G612" s="17">
        <f t="shared" si="298"/>
        <v>0</v>
      </c>
    </row>
    <row r="613" spans="1:7" ht="38.25" hidden="1" x14ac:dyDescent="0.2">
      <c r="A613" s="11" t="s">
        <v>381</v>
      </c>
      <c r="B613" s="12" t="s">
        <v>383</v>
      </c>
      <c r="C613" s="23"/>
      <c r="D613" s="23"/>
      <c r="E613" s="23">
        <f t="shared" si="266"/>
        <v>0</v>
      </c>
      <c r="F613" s="23"/>
      <c r="G613" s="23">
        <f>SUM(E613:F613)</f>
        <v>0</v>
      </c>
    </row>
    <row r="614" spans="1:7" hidden="1" x14ac:dyDescent="0.2">
      <c r="A614" s="11"/>
      <c r="B614" s="12"/>
      <c r="C614" s="23"/>
      <c r="D614" s="23"/>
      <c r="E614" s="23">
        <f t="shared" ref="E614:E621" si="299">SUM(C614:D614)</f>
        <v>0</v>
      </c>
      <c r="F614" s="23"/>
      <c r="G614" s="23"/>
    </row>
    <row r="615" spans="1:7" hidden="1" x14ac:dyDescent="0.2">
      <c r="A615" s="26">
        <v>8</v>
      </c>
      <c r="B615" s="14"/>
      <c r="C615" s="17">
        <f t="shared" ref="C615:F615" si="300">SUM(C616:C617)</f>
        <v>0</v>
      </c>
      <c r="D615" s="17">
        <f t="shared" si="300"/>
        <v>0</v>
      </c>
      <c r="E615" s="17">
        <f t="shared" si="299"/>
        <v>0</v>
      </c>
      <c r="F615" s="17">
        <f t="shared" si="300"/>
        <v>0</v>
      </c>
      <c r="G615" s="17">
        <f t="shared" ref="G615" si="301">SUM(G616:G617)</f>
        <v>0</v>
      </c>
    </row>
    <row r="616" spans="1:7" ht="25.5" hidden="1" x14ac:dyDescent="0.2">
      <c r="A616" s="11" t="s">
        <v>266</v>
      </c>
      <c r="B616" s="12" t="s">
        <v>267</v>
      </c>
      <c r="C616" s="23"/>
      <c r="D616" s="23"/>
      <c r="E616" s="23">
        <f t="shared" si="299"/>
        <v>0</v>
      </c>
      <c r="F616" s="23"/>
      <c r="G616" s="23">
        <f>SUM(E616:F616)</f>
        <v>0</v>
      </c>
    </row>
    <row r="617" spans="1:7" ht="25.5" hidden="1" x14ac:dyDescent="0.2">
      <c r="A617" s="11" t="s">
        <v>268</v>
      </c>
      <c r="B617" s="12" t="s">
        <v>269</v>
      </c>
      <c r="C617" s="23"/>
      <c r="D617" s="23"/>
      <c r="E617" s="23">
        <f t="shared" si="299"/>
        <v>0</v>
      </c>
      <c r="F617" s="23"/>
      <c r="G617" s="23">
        <f>SUM(E617:F617)</f>
        <v>0</v>
      </c>
    </row>
    <row r="618" spans="1:7" hidden="1" x14ac:dyDescent="0.2">
      <c r="A618" s="26">
        <v>9</v>
      </c>
      <c r="B618" s="30" t="s">
        <v>76</v>
      </c>
      <c r="C618" s="17">
        <f t="shared" ref="C618:G618" si="302">+C619</f>
        <v>0</v>
      </c>
      <c r="D618" s="17">
        <f t="shared" si="302"/>
        <v>0</v>
      </c>
      <c r="E618" s="17">
        <f t="shared" si="299"/>
        <v>0</v>
      </c>
      <c r="F618" s="17">
        <f t="shared" si="302"/>
        <v>0</v>
      </c>
      <c r="G618" s="17">
        <f t="shared" si="302"/>
        <v>0</v>
      </c>
    </row>
    <row r="619" spans="1:7" ht="25.5" hidden="1" x14ac:dyDescent="0.2">
      <c r="A619" s="26" t="s">
        <v>77</v>
      </c>
      <c r="B619" s="30" t="s">
        <v>78</v>
      </c>
      <c r="C619" s="17">
        <f t="shared" ref="C619:F619" si="303">+C620+C621</f>
        <v>0</v>
      </c>
      <c r="D619" s="17">
        <f t="shared" si="303"/>
        <v>0</v>
      </c>
      <c r="E619" s="17">
        <f t="shared" si="299"/>
        <v>0</v>
      </c>
      <c r="F619" s="17">
        <f t="shared" si="303"/>
        <v>0</v>
      </c>
      <c r="G619" s="17">
        <f t="shared" ref="G619" si="304">+G620+G621</f>
        <v>0</v>
      </c>
    </row>
    <row r="620" spans="1:7" ht="25.5" hidden="1" x14ac:dyDescent="0.2">
      <c r="A620" s="11" t="s">
        <v>79</v>
      </c>
      <c r="B620" s="12" t="s">
        <v>80</v>
      </c>
      <c r="C620" s="23"/>
      <c r="D620" s="23"/>
      <c r="E620" s="23">
        <f t="shared" si="299"/>
        <v>0</v>
      </c>
      <c r="F620" s="23"/>
      <c r="G620" s="23">
        <f>SUM(E620:F620)</f>
        <v>0</v>
      </c>
    </row>
    <row r="621" spans="1:7" ht="38.25" hidden="1" x14ac:dyDescent="0.2">
      <c r="A621" s="11" t="s">
        <v>81</v>
      </c>
      <c r="B621" s="12" t="s">
        <v>82</v>
      </c>
      <c r="C621" s="23"/>
      <c r="D621" s="23"/>
      <c r="E621" s="23">
        <f t="shared" si="299"/>
        <v>0</v>
      </c>
      <c r="F621" s="23"/>
      <c r="G621" s="23">
        <f>SUM(E621:F621)</f>
        <v>0</v>
      </c>
    </row>
    <row r="623" spans="1:7" ht="14.25" x14ac:dyDescent="0.2">
      <c r="A623" s="97" t="s">
        <v>370</v>
      </c>
      <c r="B623" s="98"/>
      <c r="C623" s="61">
        <f>+C624-86120435879</f>
        <v>0</v>
      </c>
      <c r="D623" s="61"/>
      <c r="E623" s="61"/>
      <c r="F623" s="61">
        <f>+F624-46440784367</f>
        <v>0</v>
      </c>
      <c r="G623" s="61">
        <f>+E624+F624-G624</f>
        <v>0</v>
      </c>
    </row>
    <row r="624" spans="1:7" x14ac:dyDescent="0.2">
      <c r="A624" s="7" t="s">
        <v>277</v>
      </c>
      <c r="B624" s="6"/>
      <c r="C624" s="17">
        <f t="shared" ref="C624:F624" si="305">+C625+C657+C718+C754+C757+C782+C811+C821+C824</f>
        <v>86120435879</v>
      </c>
      <c r="D624" s="17">
        <f t="shared" si="305"/>
        <v>2093100000</v>
      </c>
      <c r="E624" s="17">
        <f t="shared" ref="E624:E687" si="306">SUM(C624:D624)</f>
        <v>88213535879</v>
      </c>
      <c r="F624" s="17">
        <f t="shared" si="305"/>
        <v>46440784367</v>
      </c>
      <c r="G624" s="17">
        <f t="shared" ref="G624" si="307">+G625+G657+G718+G754+G757+G782+G811+G821+G824</f>
        <v>134654320246</v>
      </c>
    </row>
    <row r="625" spans="1:7" x14ac:dyDescent="0.2">
      <c r="A625" s="20">
        <v>0</v>
      </c>
      <c r="B625" s="21" t="s">
        <v>1</v>
      </c>
      <c r="C625" s="17">
        <f t="shared" ref="C625:F625" si="308">+C630+C636+C642+C648+C653+C626</f>
        <v>61100885870</v>
      </c>
      <c r="D625" s="17">
        <f t="shared" si="308"/>
        <v>0</v>
      </c>
      <c r="E625" s="17">
        <f t="shared" si="306"/>
        <v>61100885870</v>
      </c>
      <c r="F625" s="17">
        <f t="shared" si="308"/>
        <v>20358722257</v>
      </c>
      <c r="G625" s="17">
        <f t="shared" ref="G625" si="309">+G630+G636+G642+G648+G653+G626</f>
        <v>81459608127</v>
      </c>
    </row>
    <row r="626" spans="1:7" x14ac:dyDescent="0.2">
      <c r="A626" s="20" t="s">
        <v>293</v>
      </c>
      <c r="B626" s="21"/>
      <c r="C626" s="17">
        <f t="shared" ref="C626:F626" si="310">SUM(C627:C629)</f>
        <v>22306163415</v>
      </c>
      <c r="D626" s="17">
        <f t="shared" si="310"/>
        <v>0</v>
      </c>
      <c r="E626" s="17">
        <f t="shared" si="306"/>
        <v>22306163415</v>
      </c>
      <c r="F626" s="17">
        <f t="shared" si="310"/>
        <v>9587035472</v>
      </c>
      <c r="G626" s="17">
        <f t="shared" ref="G626" si="311">SUM(G627:G629)</f>
        <v>31893198887</v>
      </c>
    </row>
    <row r="627" spans="1:7" x14ac:dyDescent="0.2">
      <c r="A627" s="10" t="s">
        <v>294</v>
      </c>
      <c r="B627" s="12" t="s">
        <v>295</v>
      </c>
      <c r="C627" s="23">
        <v>22042298746</v>
      </c>
      <c r="D627" s="23"/>
      <c r="E627" s="23">
        <f t="shared" si="306"/>
        <v>22042298746</v>
      </c>
      <c r="F627" s="23">
        <v>9587035472</v>
      </c>
      <c r="G627" s="23">
        <f>SUM(E627:F627)</f>
        <v>31629334218</v>
      </c>
    </row>
    <row r="628" spans="1:7" x14ac:dyDescent="0.2">
      <c r="A628" s="10" t="s">
        <v>371</v>
      </c>
      <c r="B628" s="12" t="s">
        <v>372</v>
      </c>
      <c r="C628" s="23">
        <v>263864669</v>
      </c>
      <c r="D628" s="23"/>
      <c r="E628" s="23">
        <f t="shared" si="306"/>
        <v>263864669</v>
      </c>
      <c r="F628" s="23"/>
      <c r="G628" s="23">
        <f>SUM(E628:F628)</f>
        <v>263864669</v>
      </c>
    </row>
    <row r="629" spans="1:7" hidden="1" x14ac:dyDescent="0.2">
      <c r="A629" s="10" t="s">
        <v>296</v>
      </c>
      <c r="B629" s="12" t="s">
        <v>297</v>
      </c>
      <c r="C629" s="23"/>
      <c r="D629" s="23"/>
      <c r="E629" s="23">
        <f t="shared" si="306"/>
        <v>0</v>
      </c>
      <c r="F629" s="23"/>
      <c r="G629" s="23">
        <f>SUM(E629:F629)</f>
        <v>0</v>
      </c>
    </row>
    <row r="630" spans="1:7" ht="25.5" x14ac:dyDescent="0.2">
      <c r="A630" s="20" t="s">
        <v>2</v>
      </c>
      <c r="B630" s="21" t="s">
        <v>3</v>
      </c>
      <c r="C630" s="17">
        <f t="shared" ref="C630:F630" si="312">SUM(C631:C635)</f>
        <v>3193697000</v>
      </c>
      <c r="D630" s="17">
        <f t="shared" si="312"/>
        <v>0</v>
      </c>
      <c r="E630" s="17">
        <f t="shared" si="306"/>
        <v>3193697000</v>
      </c>
      <c r="F630" s="17">
        <f t="shared" si="312"/>
        <v>1073361617</v>
      </c>
      <c r="G630" s="17">
        <f t="shared" ref="G630" si="313">SUM(G631:G635)</f>
        <v>4267058617</v>
      </c>
    </row>
    <row r="631" spans="1:7" x14ac:dyDescent="0.2">
      <c r="A631" s="10" t="s">
        <v>298</v>
      </c>
      <c r="B631" s="12" t="s">
        <v>299</v>
      </c>
      <c r="C631" s="23">
        <v>10000000</v>
      </c>
      <c r="D631" s="23"/>
      <c r="E631" s="23">
        <f t="shared" si="306"/>
        <v>10000000</v>
      </c>
      <c r="F631" s="23"/>
      <c r="G631" s="23">
        <f>SUM(E631:F631)</f>
        <v>10000000</v>
      </c>
    </row>
    <row r="632" spans="1:7" x14ac:dyDescent="0.2">
      <c r="A632" s="10" t="s">
        <v>373</v>
      </c>
      <c r="B632" s="12" t="s">
        <v>374</v>
      </c>
      <c r="C632" s="23">
        <v>4000000</v>
      </c>
      <c r="D632" s="23"/>
      <c r="E632" s="23">
        <f t="shared" si="306"/>
        <v>4000000</v>
      </c>
      <c r="F632" s="23"/>
      <c r="G632" s="23">
        <f>SUM(E632:F632)</f>
        <v>4000000</v>
      </c>
    </row>
    <row r="633" spans="1:7" x14ac:dyDescent="0.2">
      <c r="A633" s="10" t="s">
        <v>300</v>
      </c>
      <c r="B633" s="12" t="s">
        <v>301</v>
      </c>
      <c r="C633" s="23">
        <v>3179697000</v>
      </c>
      <c r="D633" s="23"/>
      <c r="E633" s="23">
        <f t="shared" si="306"/>
        <v>3179697000</v>
      </c>
      <c r="F633" s="23">
        <v>1073361617</v>
      </c>
      <c r="G633" s="23">
        <f>SUM(E633:F633)</f>
        <v>4253058617</v>
      </c>
    </row>
    <row r="634" spans="1:7" hidden="1" x14ac:dyDescent="0.2">
      <c r="A634" s="10" t="s">
        <v>303</v>
      </c>
      <c r="B634" s="12" t="s">
        <v>302</v>
      </c>
      <c r="C634" s="23"/>
      <c r="D634" s="23"/>
      <c r="E634" s="23">
        <f t="shared" si="306"/>
        <v>0</v>
      </c>
      <c r="F634" s="23"/>
      <c r="G634" s="23">
        <f>SUM(E634:F634)</f>
        <v>0</v>
      </c>
    </row>
    <row r="635" spans="1:7" hidden="1" x14ac:dyDescent="0.2">
      <c r="A635" s="10" t="s">
        <v>4</v>
      </c>
      <c r="B635" s="12" t="s">
        <v>276</v>
      </c>
      <c r="C635" s="23"/>
      <c r="D635" s="23"/>
      <c r="E635" s="23">
        <f t="shared" si="306"/>
        <v>0</v>
      </c>
      <c r="F635" s="23"/>
      <c r="G635" s="23">
        <f>SUM(E635:F635)</f>
        <v>0</v>
      </c>
    </row>
    <row r="636" spans="1:7" x14ac:dyDescent="0.2">
      <c r="A636" s="20" t="s">
        <v>308</v>
      </c>
      <c r="B636" s="21"/>
      <c r="C636" s="17">
        <f t="shared" ref="C636:F636" si="314">SUM(C637:C641)</f>
        <v>26330631400</v>
      </c>
      <c r="D636" s="17">
        <f t="shared" si="314"/>
        <v>0</v>
      </c>
      <c r="E636" s="17">
        <f t="shared" si="306"/>
        <v>26330631400</v>
      </c>
      <c r="F636" s="17">
        <f t="shared" si="314"/>
        <v>6581758232</v>
      </c>
      <c r="G636" s="17">
        <f t="shared" ref="G636" si="315">SUM(G637:G641)</f>
        <v>32912389632</v>
      </c>
    </row>
    <row r="637" spans="1:7" x14ac:dyDescent="0.2">
      <c r="A637" s="10" t="s">
        <v>342</v>
      </c>
      <c r="B637" s="12" t="s">
        <v>344</v>
      </c>
      <c r="C637" s="23">
        <v>8593200000</v>
      </c>
      <c r="D637" s="23"/>
      <c r="E637" s="23">
        <f t="shared" si="306"/>
        <v>8593200000</v>
      </c>
      <c r="F637" s="23">
        <v>614977734</v>
      </c>
      <c r="G637" s="23">
        <f>SUM(E637:F637)</f>
        <v>9208177734</v>
      </c>
    </row>
    <row r="638" spans="1:7" ht="25.5" x14ac:dyDescent="0.2">
      <c r="A638" s="10" t="s">
        <v>343</v>
      </c>
      <c r="B638" s="12" t="s">
        <v>345</v>
      </c>
      <c r="C638" s="23">
        <v>3273624000</v>
      </c>
      <c r="D638" s="23"/>
      <c r="E638" s="23">
        <f t="shared" si="306"/>
        <v>3273624000</v>
      </c>
      <c r="F638" s="23">
        <v>2165421534</v>
      </c>
      <c r="G638" s="23">
        <f>SUM(E638:F638)</f>
        <v>5439045534</v>
      </c>
    </row>
    <row r="639" spans="1:7" x14ac:dyDescent="0.2">
      <c r="A639" s="10" t="s">
        <v>304</v>
      </c>
      <c r="B639" s="12" t="s">
        <v>306</v>
      </c>
      <c r="C639" s="23">
        <v>3873761000</v>
      </c>
      <c r="D639" s="23"/>
      <c r="E639" s="23">
        <f t="shared" si="306"/>
        <v>3873761000</v>
      </c>
      <c r="F639" s="23">
        <v>1119201697</v>
      </c>
      <c r="G639" s="23">
        <f>SUM(E639:F639)</f>
        <v>4992962697</v>
      </c>
    </row>
    <row r="640" spans="1:7" x14ac:dyDescent="0.2">
      <c r="A640" s="10" t="s">
        <v>346</v>
      </c>
      <c r="B640" s="12" t="s">
        <v>347</v>
      </c>
      <c r="C640" s="23">
        <v>3544887000</v>
      </c>
      <c r="D640" s="23"/>
      <c r="E640" s="23">
        <f t="shared" si="306"/>
        <v>3544887000</v>
      </c>
      <c r="F640" s="23"/>
      <c r="G640" s="23">
        <f>SUM(E640:F640)</f>
        <v>3544887000</v>
      </c>
    </row>
    <row r="641" spans="1:7" x14ac:dyDescent="0.2">
      <c r="A641" s="10" t="s">
        <v>305</v>
      </c>
      <c r="B641" s="12" t="s">
        <v>307</v>
      </c>
      <c r="C641" s="23">
        <v>7045159400</v>
      </c>
      <c r="D641" s="23"/>
      <c r="E641" s="23">
        <f t="shared" si="306"/>
        <v>7045159400</v>
      </c>
      <c r="F641" s="23">
        <v>2682157267</v>
      </c>
      <c r="G641" s="23">
        <f>SUM(E641:F641)</f>
        <v>9727316667</v>
      </c>
    </row>
    <row r="642" spans="1:7" x14ac:dyDescent="0.2">
      <c r="A642" s="20" t="s">
        <v>309</v>
      </c>
      <c r="B642" s="21"/>
      <c r="C642" s="17">
        <f t="shared" ref="C642:F642" si="316">SUM(C643:C647)</f>
        <v>4675810504</v>
      </c>
      <c r="D642" s="17">
        <f t="shared" si="316"/>
        <v>0</v>
      </c>
      <c r="E642" s="17">
        <f t="shared" si="306"/>
        <v>4675810504</v>
      </c>
      <c r="F642" s="17">
        <f t="shared" si="316"/>
        <v>1571987978</v>
      </c>
      <c r="G642" s="17">
        <f t="shared" ref="G642" si="317">SUM(G643:G647)</f>
        <v>6247798482</v>
      </c>
    </row>
    <row r="643" spans="1:7" ht="38.25" x14ac:dyDescent="0.2">
      <c r="A643" s="52" t="s">
        <v>310</v>
      </c>
      <c r="B643" s="12" t="s">
        <v>315</v>
      </c>
      <c r="C643" s="23">
        <v>4436025350</v>
      </c>
      <c r="D643" s="23"/>
      <c r="E643" s="23">
        <f t="shared" si="306"/>
        <v>4436025350</v>
      </c>
      <c r="F643" s="23">
        <v>1491373210</v>
      </c>
      <c r="G643" s="23">
        <f>SUM(E643:F643)</f>
        <v>5927398560</v>
      </c>
    </row>
    <row r="644" spans="1:7" ht="25.5" hidden="1" x14ac:dyDescent="0.2">
      <c r="A644" s="52" t="s">
        <v>311</v>
      </c>
      <c r="B644" s="12" t="s">
        <v>316</v>
      </c>
      <c r="C644" s="23"/>
      <c r="D644" s="23"/>
      <c r="E644" s="23">
        <f t="shared" si="306"/>
        <v>0</v>
      </c>
      <c r="F644" s="23"/>
      <c r="G644" s="23">
        <f>SUM(E644:F644)</f>
        <v>0</v>
      </c>
    </row>
    <row r="645" spans="1:7" ht="38.25" hidden="1" x14ac:dyDescent="0.2">
      <c r="A645" s="52" t="s">
        <v>312</v>
      </c>
      <c r="B645" s="12" t="s">
        <v>317</v>
      </c>
      <c r="C645" s="23"/>
      <c r="D645" s="23"/>
      <c r="E645" s="23">
        <f t="shared" si="306"/>
        <v>0</v>
      </c>
      <c r="F645" s="23"/>
      <c r="G645" s="23">
        <f>SUM(E645:F645)</f>
        <v>0</v>
      </c>
    </row>
    <row r="646" spans="1:7" ht="38.25" hidden="1" x14ac:dyDescent="0.2">
      <c r="A646" s="52" t="s">
        <v>313</v>
      </c>
      <c r="B646" s="12" t="s">
        <v>318</v>
      </c>
      <c r="C646" s="23"/>
      <c r="D646" s="23"/>
      <c r="E646" s="23">
        <f t="shared" si="306"/>
        <v>0</v>
      </c>
      <c r="F646" s="23"/>
      <c r="G646" s="23">
        <f>SUM(E646:F646)</f>
        <v>0</v>
      </c>
    </row>
    <row r="647" spans="1:7" ht="38.25" x14ac:dyDescent="0.2">
      <c r="A647" s="52" t="s">
        <v>314</v>
      </c>
      <c r="B647" s="12" t="s">
        <v>319</v>
      </c>
      <c r="C647" s="23">
        <v>239785154</v>
      </c>
      <c r="D647" s="23"/>
      <c r="E647" s="23">
        <f t="shared" si="306"/>
        <v>239785154</v>
      </c>
      <c r="F647" s="23">
        <v>80614768</v>
      </c>
      <c r="G647" s="23">
        <f>SUM(E647:F647)</f>
        <v>320399922</v>
      </c>
    </row>
    <row r="648" spans="1:7" x14ac:dyDescent="0.2">
      <c r="A648" s="20" t="s">
        <v>320</v>
      </c>
      <c r="B648" s="21"/>
      <c r="C648" s="17">
        <f t="shared" ref="C648:F648" si="318">SUM(C649:C652)</f>
        <v>4594283551</v>
      </c>
      <c r="D648" s="17">
        <f t="shared" si="318"/>
        <v>0</v>
      </c>
      <c r="E648" s="17">
        <f t="shared" si="306"/>
        <v>4594283551</v>
      </c>
      <c r="F648" s="17">
        <f t="shared" si="318"/>
        <v>1544578958</v>
      </c>
      <c r="G648" s="17">
        <f t="shared" ref="G648" si="319">SUM(G649:G652)</f>
        <v>6138862509</v>
      </c>
    </row>
    <row r="649" spans="1:7" ht="38.25" x14ac:dyDescent="0.2">
      <c r="A649" s="52" t="s">
        <v>321</v>
      </c>
      <c r="B649" s="12" t="s">
        <v>325</v>
      </c>
      <c r="C649" s="23">
        <v>2436217165</v>
      </c>
      <c r="D649" s="23"/>
      <c r="E649" s="23">
        <f t="shared" si="306"/>
        <v>2436217165</v>
      </c>
      <c r="F649" s="23">
        <v>819046044</v>
      </c>
      <c r="G649" s="23">
        <f>SUM(E649:F649)</f>
        <v>3255263209</v>
      </c>
    </row>
    <row r="650" spans="1:7" ht="38.25" x14ac:dyDescent="0.2">
      <c r="A650" s="52" t="s">
        <v>322</v>
      </c>
      <c r="B650" s="12" t="s">
        <v>326</v>
      </c>
      <c r="C650" s="23">
        <v>719355462</v>
      </c>
      <c r="D650" s="23"/>
      <c r="E650" s="23">
        <f t="shared" si="306"/>
        <v>719355462</v>
      </c>
      <c r="F650" s="23">
        <v>241844305</v>
      </c>
      <c r="G650" s="23">
        <f>SUM(E650:F650)</f>
        <v>961199767</v>
      </c>
    </row>
    <row r="651" spans="1:7" ht="25.5" x14ac:dyDescent="0.2">
      <c r="A651" s="52" t="s">
        <v>323</v>
      </c>
      <c r="B651" s="12" t="s">
        <v>327</v>
      </c>
      <c r="C651" s="23">
        <v>1438710924</v>
      </c>
      <c r="D651" s="23"/>
      <c r="E651" s="23">
        <f t="shared" si="306"/>
        <v>1438710924</v>
      </c>
      <c r="F651" s="23">
        <v>483688609</v>
      </c>
      <c r="G651" s="23">
        <f>SUM(E651:F651)</f>
        <v>1922399533</v>
      </c>
    </row>
    <row r="652" spans="1:7" ht="38.25" hidden="1" x14ac:dyDescent="0.2">
      <c r="A652" s="52" t="s">
        <v>324</v>
      </c>
      <c r="B652" s="12" t="s">
        <v>328</v>
      </c>
      <c r="C652" s="23"/>
      <c r="D652" s="23"/>
      <c r="E652" s="23">
        <f t="shared" si="306"/>
        <v>0</v>
      </c>
      <c r="F652" s="23"/>
      <c r="G652" s="23">
        <f>SUM(E652:F652)</f>
        <v>0</v>
      </c>
    </row>
    <row r="653" spans="1:7" ht="25.5" x14ac:dyDescent="0.2">
      <c r="A653" s="20" t="s">
        <v>331</v>
      </c>
      <c r="B653" s="21" t="s">
        <v>377</v>
      </c>
      <c r="C653" s="17">
        <f t="shared" ref="C653:F653" si="320">SUM(C654:C655)</f>
        <v>300000</v>
      </c>
      <c r="D653" s="17">
        <f t="shared" si="320"/>
        <v>0</v>
      </c>
      <c r="E653" s="17">
        <f t="shared" si="306"/>
        <v>300000</v>
      </c>
      <c r="F653" s="17">
        <f t="shared" si="320"/>
        <v>0</v>
      </c>
      <c r="G653" s="17">
        <f t="shared" ref="G653" si="321">SUM(G654:G655)</f>
        <v>300000</v>
      </c>
    </row>
    <row r="654" spans="1:7" ht="25.5" x14ac:dyDescent="0.2">
      <c r="A654" s="52" t="s">
        <v>375</v>
      </c>
      <c r="B654" s="12" t="s">
        <v>376</v>
      </c>
      <c r="C654" s="23">
        <v>300000</v>
      </c>
      <c r="D654" s="23"/>
      <c r="E654" s="23">
        <f t="shared" si="306"/>
        <v>300000</v>
      </c>
      <c r="F654" s="23"/>
      <c r="G654" s="23">
        <f>SUM(E654:F654)</f>
        <v>300000</v>
      </c>
    </row>
    <row r="655" spans="1:7" hidden="1" x14ac:dyDescent="0.2">
      <c r="A655" s="52" t="s">
        <v>329</v>
      </c>
      <c r="B655" s="12" t="s">
        <v>330</v>
      </c>
      <c r="C655" s="23"/>
      <c r="D655" s="23"/>
      <c r="E655" s="23">
        <f t="shared" si="306"/>
        <v>0</v>
      </c>
      <c r="F655" s="23"/>
      <c r="G655" s="23">
        <f>SUM(E655:F655)</f>
        <v>0</v>
      </c>
    </row>
    <row r="656" spans="1:7" x14ac:dyDescent="0.2">
      <c r="A656" s="52"/>
      <c r="B656" s="12"/>
      <c r="C656" s="23"/>
      <c r="D656" s="23"/>
      <c r="E656" s="23"/>
      <c r="F656" s="23"/>
      <c r="G656" s="23"/>
    </row>
    <row r="657" spans="1:7" x14ac:dyDescent="0.2">
      <c r="A657" s="20">
        <v>1</v>
      </c>
      <c r="B657" s="21" t="s">
        <v>5</v>
      </c>
      <c r="C657" s="17">
        <f t="shared" ref="C657:F657" si="322">+C658+C664+C670+C678+C686+C692+C695+C699+C709+C713</f>
        <v>8613211601</v>
      </c>
      <c r="D657" s="17">
        <f t="shared" si="322"/>
        <v>0</v>
      </c>
      <c r="E657" s="17">
        <f t="shared" si="306"/>
        <v>8613211601</v>
      </c>
      <c r="F657" s="17">
        <f t="shared" si="322"/>
        <v>6812100331</v>
      </c>
      <c r="G657" s="17">
        <f t="shared" ref="G657" si="323">+G658+G664+G670+G678+G686+G692+G695+G699+G709+G713</f>
        <v>15425311932</v>
      </c>
    </row>
    <row r="658" spans="1:7" x14ac:dyDescent="0.2">
      <c r="A658" s="20" t="s">
        <v>6</v>
      </c>
      <c r="B658" s="21" t="s">
        <v>7</v>
      </c>
      <c r="C658" s="17">
        <f t="shared" ref="C658:F658" si="324">SUM(C659:C663)</f>
        <v>1168144528</v>
      </c>
      <c r="D658" s="17">
        <f t="shared" si="324"/>
        <v>0</v>
      </c>
      <c r="E658" s="17">
        <f t="shared" si="306"/>
        <v>1168144528</v>
      </c>
      <c r="F658" s="17">
        <f t="shared" si="324"/>
        <v>1762575000</v>
      </c>
      <c r="G658" s="17">
        <f t="shared" ref="G658" si="325">SUM(G659:G663)</f>
        <v>2930719528</v>
      </c>
    </row>
    <row r="659" spans="1:7" ht="25.5" x14ac:dyDescent="0.2">
      <c r="A659" s="11" t="s">
        <v>137</v>
      </c>
      <c r="B659" s="12" t="s">
        <v>147</v>
      </c>
      <c r="C659" s="23">
        <v>475860876</v>
      </c>
      <c r="D659" s="23"/>
      <c r="E659" s="23">
        <f t="shared" si="306"/>
        <v>475860876</v>
      </c>
      <c r="F659" s="23"/>
      <c r="G659" s="23">
        <f>SUM(E659:F659)</f>
        <v>475860876</v>
      </c>
    </row>
    <row r="660" spans="1:7" ht="25.5" x14ac:dyDescent="0.2">
      <c r="A660" s="11" t="s">
        <v>83</v>
      </c>
      <c r="B660" s="12" t="s">
        <v>148</v>
      </c>
      <c r="C660" s="23">
        <v>1102500</v>
      </c>
      <c r="D660" s="23"/>
      <c r="E660" s="23">
        <f t="shared" si="306"/>
        <v>1102500</v>
      </c>
      <c r="F660" s="23"/>
      <c r="G660" s="23">
        <f>SUM(E660:F660)</f>
        <v>1102500</v>
      </c>
    </row>
    <row r="661" spans="1:7" x14ac:dyDescent="0.2">
      <c r="A661" s="11" t="s">
        <v>149</v>
      </c>
      <c r="B661" s="12" t="s">
        <v>150</v>
      </c>
      <c r="C661" s="23">
        <v>648253168</v>
      </c>
      <c r="D661" s="23"/>
      <c r="E661" s="23">
        <f t="shared" si="306"/>
        <v>648253168</v>
      </c>
      <c r="F661" s="23"/>
      <c r="G661" s="23">
        <f>SUM(E661:F661)</f>
        <v>648253168</v>
      </c>
    </row>
    <row r="662" spans="1:7" ht="25.5" x14ac:dyDescent="0.2">
      <c r="A662" s="11" t="s">
        <v>151</v>
      </c>
      <c r="B662" s="12" t="s">
        <v>152</v>
      </c>
      <c r="C662" s="23">
        <v>42927984</v>
      </c>
      <c r="D662" s="23"/>
      <c r="E662" s="23">
        <f t="shared" si="306"/>
        <v>42927984</v>
      </c>
      <c r="F662" s="23">
        <v>120000000</v>
      </c>
      <c r="G662" s="23">
        <f>SUM(E662:F662)</f>
        <v>162927984</v>
      </c>
    </row>
    <row r="663" spans="1:7" x14ac:dyDescent="0.2">
      <c r="A663" s="11" t="s">
        <v>8</v>
      </c>
      <c r="B663" s="12" t="s">
        <v>153</v>
      </c>
      <c r="C663" s="23"/>
      <c r="D663" s="23"/>
      <c r="E663" s="23">
        <f t="shared" si="306"/>
        <v>0</v>
      </c>
      <c r="F663" s="23">
        <v>1642575000</v>
      </c>
      <c r="G663" s="23">
        <f>SUM(E663:F663)</f>
        <v>1642575000</v>
      </c>
    </row>
    <row r="664" spans="1:7" x14ac:dyDescent="0.2">
      <c r="A664" s="20" t="s">
        <v>126</v>
      </c>
      <c r="B664" s="21" t="s">
        <v>128</v>
      </c>
      <c r="C664" s="17">
        <f t="shared" ref="C664:F664" si="326">SUM(C665:C669)</f>
        <v>5041112261</v>
      </c>
      <c r="D664" s="17">
        <f t="shared" si="326"/>
        <v>0</v>
      </c>
      <c r="E664" s="17">
        <f t="shared" si="306"/>
        <v>5041112261</v>
      </c>
      <c r="F664" s="17">
        <f t="shared" si="326"/>
        <v>2296756104</v>
      </c>
      <c r="G664" s="17">
        <f t="shared" ref="G664" si="327">SUM(G665:G669)</f>
        <v>7337868365</v>
      </c>
    </row>
    <row r="665" spans="1:7" ht="25.5" x14ac:dyDescent="0.2">
      <c r="A665" s="11" t="s">
        <v>154</v>
      </c>
      <c r="B665" s="12" t="s">
        <v>155</v>
      </c>
      <c r="C665" s="23">
        <v>3217109208</v>
      </c>
      <c r="D665" s="23"/>
      <c r="E665" s="23">
        <f t="shared" si="306"/>
        <v>3217109208</v>
      </c>
      <c r="F665" s="23"/>
      <c r="G665" s="23">
        <f>SUM(E665:F665)</f>
        <v>3217109208</v>
      </c>
    </row>
    <row r="666" spans="1:7" x14ac:dyDescent="0.2">
      <c r="A666" s="11" t="s">
        <v>156</v>
      </c>
      <c r="B666" s="12" t="s">
        <v>157</v>
      </c>
      <c r="C666" s="23">
        <v>1150405405</v>
      </c>
      <c r="D666" s="23"/>
      <c r="E666" s="23">
        <f t="shared" si="306"/>
        <v>1150405405</v>
      </c>
      <c r="F666" s="23"/>
      <c r="G666" s="23">
        <f>SUM(E666:F666)</f>
        <v>1150405405</v>
      </c>
    </row>
    <row r="667" spans="1:7" x14ac:dyDescent="0.2">
      <c r="A667" s="11" t="s">
        <v>158</v>
      </c>
      <c r="B667" s="12" t="s">
        <v>159</v>
      </c>
      <c r="C667" s="23">
        <v>6000000</v>
      </c>
      <c r="D667" s="23"/>
      <c r="E667" s="23">
        <f t="shared" si="306"/>
        <v>6000000</v>
      </c>
      <c r="F667" s="23">
        <v>3000000</v>
      </c>
      <c r="G667" s="23">
        <f>SUM(E667:F667)</f>
        <v>9000000</v>
      </c>
    </row>
    <row r="668" spans="1:7" x14ac:dyDescent="0.2">
      <c r="A668" s="11" t="s">
        <v>127</v>
      </c>
      <c r="B668" s="12" t="s">
        <v>160</v>
      </c>
      <c r="C668" s="23">
        <v>495868020</v>
      </c>
      <c r="D668" s="23"/>
      <c r="E668" s="23">
        <f t="shared" si="306"/>
        <v>495868020</v>
      </c>
      <c r="F668" s="23">
        <v>2293756104</v>
      </c>
      <c r="G668" s="23">
        <f>SUM(E668:F668)</f>
        <v>2789624124</v>
      </c>
    </row>
    <row r="669" spans="1:7" x14ac:dyDescent="0.2">
      <c r="A669" s="11" t="s">
        <v>161</v>
      </c>
      <c r="B669" s="12" t="s">
        <v>162</v>
      </c>
      <c r="C669" s="23">
        <v>171729628</v>
      </c>
      <c r="D669" s="23"/>
      <c r="E669" s="23">
        <f t="shared" si="306"/>
        <v>171729628</v>
      </c>
      <c r="F669" s="23"/>
      <c r="G669" s="23">
        <f>SUM(E669:F669)</f>
        <v>171729628</v>
      </c>
    </row>
    <row r="670" spans="1:7" ht="25.5" x14ac:dyDescent="0.2">
      <c r="A670" s="25" t="s">
        <v>9</v>
      </c>
      <c r="B670" s="21" t="s">
        <v>10</v>
      </c>
      <c r="C670" s="17">
        <f t="shared" ref="C670:F670" si="328">SUM(C671:C677)</f>
        <v>8260000</v>
      </c>
      <c r="D670" s="17">
        <f t="shared" si="328"/>
        <v>0</v>
      </c>
      <c r="E670" s="17">
        <f t="shared" si="306"/>
        <v>8260000</v>
      </c>
      <c r="F670" s="17">
        <f t="shared" si="328"/>
        <v>13905000</v>
      </c>
      <c r="G670" s="17">
        <f t="shared" ref="G670" si="329">SUM(G671:G677)</f>
        <v>22165000</v>
      </c>
    </row>
    <row r="671" spans="1:7" x14ac:dyDescent="0.2">
      <c r="A671" s="11" t="s">
        <v>11</v>
      </c>
      <c r="B671" s="12" t="s">
        <v>163</v>
      </c>
      <c r="C671" s="23">
        <v>1500000</v>
      </c>
      <c r="D671" s="23"/>
      <c r="E671" s="23">
        <f t="shared" si="306"/>
        <v>1500000</v>
      </c>
      <c r="F671" s="23"/>
      <c r="G671" s="23">
        <f t="shared" ref="G671:G677" si="330">SUM(E671:F671)</f>
        <v>1500000</v>
      </c>
    </row>
    <row r="672" spans="1:7" x14ac:dyDescent="0.2">
      <c r="A672" s="11" t="s">
        <v>164</v>
      </c>
      <c r="B672" s="12" t="s">
        <v>165</v>
      </c>
      <c r="C672" s="23"/>
      <c r="D672" s="23"/>
      <c r="E672" s="23">
        <f t="shared" si="306"/>
        <v>0</v>
      </c>
      <c r="F672" s="23">
        <v>11865000</v>
      </c>
      <c r="G672" s="23">
        <f t="shared" si="330"/>
        <v>11865000</v>
      </c>
    </row>
    <row r="673" spans="1:7" ht="25.5" x14ac:dyDescent="0.2">
      <c r="A673" s="11" t="s">
        <v>12</v>
      </c>
      <c r="B673" s="12" t="s">
        <v>166</v>
      </c>
      <c r="C673" s="23">
        <v>6760000</v>
      </c>
      <c r="D673" s="23"/>
      <c r="E673" s="23">
        <f t="shared" si="306"/>
        <v>6760000</v>
      </c>
      <c r="F673" s="23">
        <v>2040000</v>
      </c>
      <c r="G673" s="23">
        <f t="shared" si="330"/>
        <v>8800000</v>
      </c>
    </row>
    <row r="674" spans="1:7" hidden="1" x14ac:dyDescent="0.2">
      <c r="A674" s="11" t="s">
        <v>13</v>
      </c>
      <c r="B674" s="12" t="s">
        <v>167</v>
      </c>
      <c r="C674" s="23"/>
      <c r="D674" s="23"/>
      <c r="E674" s="23">
        <f t="shared" si="306"/>
        <v>0</v>
      </c>
      <c r="F674" s="23"/>
      <c r="G674" s="23">
        <f t="shared" si="330"/>
        <v>0</v>
      </c>
    </row>
    <row r="675" spans="1:7" hidden="1" x14ac:dyDescent="0.2">
      <c r="A675" s="11" t="s">
        <v>168</v>
      </c>
      <c r="B675" s="12" t="s">
        <v>169</v>
      </c>
      <c r="C675" s="23"/>
      <c r="D675" s="23"/>
      <c r="E675" s="23">
        <f t="shared" si="306"/>
        <v>0</v>
      </c>
      <c r="F675" s="23"/>
      <c r="G675" s="23">
        <f t="shared" si="330"/>
        <v>0</v>
      </c>
    </row>
    <row r="676" spans="1:7" ht="38.25" hidden="1" x14ac:dyDescent="0.2">
      <c r="A676" s="11" t="s">
        <v>170</v>
      </c>
      <c r="B676" s="12" t="s">
        <v>171</v>
      </c>
      <c r="C676" s="23"/>
      <c r="D676" s="23"/>
      <c r="E676" s="23">
        <f t="shared" si="306"/>
        <v>0</v>
      </c>
      <c r="F676" s="23"/>
      <c r="G676" s="23">
        <f t="shared" si="330"/>
        <v>0</v>
      </c>
    </row>
    <row r="677" spans="1:7" ht="25.5" hidden="1" x14ac:dyDescent="0.2">
      <c r="A677" s="11" t="s">
        <v>172</v>
      </c>
      <c r="B677" s="12" t="s">
        <v>173</v>
      </c>
      <c r="C677" s="23"/>
      <c r="D677" s="23"/>
      <c r="E677" s="23">
        <f t="shared" si="306"/>
        <v>0</v>
      </c>
      <c r="F677" s="23"/>
      <c r="G677" s="23">
        <f t="shared" si="330"/>
        <v>0</v>
      </c>
    </row>
    <row r="678" spans="1:7" ht="25.5" x14ac:dyDescent="0.2">
      <c r="A678" s="26" t="s">
        <v>14</v>
      </c>
      <c r="B678" s="21" t="s">
        <v>15</v>
      </c>
      <c r="C678" s="17">
        <f t="shared" ref="C678:F678" si="331">SUM(C679:C685)</f>
        <v>255640457</v>
      </c>
      <c r="D678" s="17">
        <f t="shared" si="331"/>
        <v>0</v>
      </c>
      <c r="E678" s="17">
        <f t="shared" si="306"/>
        <v>255640457</v>
      </c>
      <c r="F678" s="17">
        <f t="shared" si="331"/>
        <v>1574313830</v>
      </c>
      <c r="G678" s="17">
        <f>SUM(G679:G685)</f>
        <v>1829954287</v>
      </c>
    </row>
    <row r="679" spans="1:7" ht="25.5" x14ac:dyDescent="0.2">
      <c r="A679" s="11" t="s">
        <v>129</v>
      </c>
      <c r="B679" s="12" t="s">
        <v>174</v>
      </c>
      <c r="C679" s="23">
        <v>24045000</v>
      </c>
      <c r="D679" s="23"/>
      <c r="E679" s="23">
        <f t="shared" si="306"/>
        <v>24045000</v>
      </c>
      <c r="F679" s="23"/>
      <c r="G679" s="23">
        <f t="shared" ref="G679:G685" si="332">SUM(E679:F679)</f>
        <v>24045000</v>
      </c>
    </row>
    <row r="680" spans="1:7" x14ac:dyDescent="0.2">
      <c r="A680" s="11" t="s">
        <v>175</v>
      </c>
      <c r="B680" s="12" t="s">
        <v>176</v>
      </c>
      <c r="C680" s="23"/>
      <c r="D680" s="23"/>
      <c r="E680" s="23">
        <f t="shared" si="306"/>
        <v>0</v>
      </c>
      <c r="F680" s="23">
        <v>400000000</v>
      </c>
      <c r="G680" s="23">
        <f t="shared" si="332"/>
        <v>400000000</v>
      </c>
    </row>
    <row r="681" spans="1:7" x14ac:dyDescent="0.2">
      <c r="A681" s="11" t="s">
        <v>84</v>
      </c>
      <c r="B681" s="12" t="s">
        <v>177</v>
      </c>
      <c r="C681" s="23">
        <v>74870000</v>
      </c>
      <c r="D681" s="23"/>
      <c r="E681" s="23">
        <f t="shared" si="306"/>
        <v>74870000</v>
      </c>
      <c r="F681" s="23"/>
      <c r="G681" s="23">
        <f t="shared" si="332"/>
        <v>74870000</v>
      </c>
    </row>
    <row r="682" spans="1:7" ht="25.5" x14ac:dyDescent="0.2">
      <c r="A682" s="11" t="s">
        <v>130</v>
      </c>
      <c r="B682" s="12" t="s">
        <v>178</v>
      </c>
      <c r="C682" s="23"/>
      <c r="D682" s="23"/>
      <c r="E682" s="23">
        <f t="shared" si="306"/>
        <v>0</v>
      </c>
      <c r="F682" s="23">
        <v>702625000</v>
      </c>
      <c r="G682" s="23">
        <f t="shared" si="332"/>
        <v>702625000</v>
      </c>
    </row>
    <row r="683" spans="1:7" ht="25.5" hidden="1" x14ac:dyDescent="0.2">
      <c r="A683" s="11" t="s">
        <v>16</v>
      </c>
      <c r="B683" s="12" t="s">
        <v>179</v>
      </c>
      <c r="C683" s="23"/>
      <c r="D683" s="23"/>
      <c r="E683" s="23">
        <f t="shared" si="306"/>
        <v>0</v>
      </c>
      <c r="F683" s="23"/>
      <c r="G683" s="23">
        <f t="shared" si="332"/>
        <v>0</v>
      </c>
    </row>
    <row r="684" spans="1:7" x14ac:dyDescent="0.2">
      <c r="A684" s="11" t="s">
        <v>134</v>
      </c>
      <c r="B684" s="12" t="s">
        <v>180</v>
      </c>
      <c r="C684" s="23">
        <v>124000000</v>
      </c>
      <c r="D684" s="23"/>
      <c r="E684" s="23">
        <f t="shared" si="306"/>
        <v>124000000</v>
      </c>
      <c r="F684" s="23"/>
      <c r="G684" s="23">
        <f t="shared" si="332"/>
        <v>124000000</v>
      </c>
    </row>
    <row r="685" spans="1:7" ht="25.5" x14ac:dyDescent="0.2">
      <c r="A685" s="11" t="s">
        <v>17</v>
      </c>
      <c r="B685" s="12" t="s">
        <v>181</v>
      </c>
      <c r="C685" s="23">
        <v>32725457</v>
      </c>
      <c r="D685" s="23"/>
      <c r="E685" s="23">
        <f t="shared" si="306"/>
        <v>32725457</v>
      </c>
      <c r="F685" s="23">
        <v>471688830</v>
      </c>
      <c r="G685" s="23">
        <f t="shared" si="332"/>
        <v>504414287</v>
      </c>
    </row>
    <row r="686" spans="1:7" ht="25.5" x14ac:dyDescent="0.2">
      <c r="A686" s="26" t="s">
        <v>18</v>
      </c>
      <c r="B686" s="21" t="s">
        <v>19</v>
      </c>
      <c r="C686" s="17">
        <f t="shared" ref="C686:F686" si="333">SUM(C687:C690)</f>
        <v>174249000</v>
      </c>
      <c r="D686" s="17">
        <f t="shared" si="333"/>
        <v>0</v>
      </c>
      <c r="E686" s="17">
        <f t="shared" si="306"/>
        <v>174249000</v>
      </c>
      <c r="F686" s="17">
        <f t="shared" si="333"/>
        <v>11000000</v>
      </c>
      <c r="G686" s="17">
        <f t="shared" ref="G686" si="334">SUM(G687:G690)</f>
        <v>185249000</v>
      </c>
    </row>
    <row r="687" spans="1:7" x14ac:dyDescent="0.2">
      <c r="A687" s="11" t="s">
        <v>135</v>
      </c>
      <c r="B687" s="12" t="s">
        <v>182</v>
      </c>
      <c r="C687" s="23">
        <v>6000000</v>
      </c>
      <c r="D687" s="23"/>
      <c r="E687" s="23">
        <f t="shared" si="306"/>
        <v>6000000</v>
      </c>
      <c r="F687" s="23">
        <v>1000000</v>
      </c>
      <c r="G687" s="23">
        <f>SUM(E687:F687)</f>
        <v>7000000</v>
      </c>
    </row>
    <row r="688" spans="1:7" x14ac:dyDescent="0.2">
      <c r="A688" s="11" t="s">
        <v>20</v>
      </c>
      <c r="B688" s="12" t="s">
        <v>183</v>
      </c>
      <c r="C688" s="23">
        <v>168249000</v>
      </c>
      <c r="D688" s="23"/>
      <c r="E688" s="23">
        <f t="shared" ref="E688:E751" si="335">SUM(C688:D688)</f>
        <v>168249000</v>
      </c>
      <c r="F688" s="23"/>
      <c r="G688" s="23">
        <f>SUM(E688:F688)</f>
        <v>168249000</v>
      </c>
    </row>
    <row r="689" spans="1:7" x14ac:dyDescent="0.2">
      <c r="A689" s="11" t="s">
        <v>184</v>
      </c>
      <c r="B689" s="12" t="s">
        <v>185</v>
      </c>
      <c r="C689" s="23"/>
      <c r="D689" s="23"/>
      <c r="E689" s="23">
        <f t="shared" si="335"/>
        <v>0</v>
      </c>
      <c r="F689" s="23">
        <v>4000000</v>
      </c>
      <c r="G689" s="23">
        <f>SUM(E689:F689)</f>
        <v>4000000</v>
      </c>
    </row>
    <row r="690" spans="1:7" x14ac:dyDescent="0.2">
      <c r="A690" s="11" t="s">
        <v>274</v>
      </c>
      <c r="B690" s="12" t="s">
        <v>275</v>
      </c>
      <c r="C690" s="23"/>
      <c r="D690" s="23"/>
      <c r="E690" s="23">
        <f t="shared" si="335"/>
        <v>0</v>
      </c>
      <c r="F690" s="23">
        <v>6000000</v>
      </c>
      <c r="G690" s="23">
        <f>SUM(E690:F690)</f>
        <v>6000000</v>
      </c>
    </row>
    <row r="691" spans="1:7" hidden="1" x14ac:dyDescent="0.2">
      <c r="A691" s="11"/>
      <c r="B691" s="12"/>
      <c r="C691" s="23"/>
      <c r="D691" s="23"/>
      <c r="E691" s="23">
        <f t="shared" si="335"/>
        <v>0</v>
      </c>
      <c r="F691" s="23"/>
      <c r="G691" s="23"/>
    </row>
    <row r="692" spans="1:7" ht="25.5" x14ac:dyDescent="0.2">
      <c r="A692" s="27" t="s">
        <v>21</v>
      </c>
      <c r="B692" s="28" t="s">
        <v>22</v>
      </c>
      <c r="C692" s="17">
        <f t="shared" ref="C692:F692" si="336">SUM(C693:C694)</f>
        <v>1404811366</v>
      </c>
      <c r="D692" s="17">
        <f t="shared" si="336"/>
        <v>0</v>
      </c>
      <c r="E692" s="17">
        <f t="shared" si="335"/>
        <v>1404811366</v>
      </c>
      <c r="F692" s="17">
        <f t="shared" si="336"/>
        <v>740000000</v>
      </c>
      <c r="G692" s="17">
        <f t="shared" ref="G692" si="337">SUM(G693:G694)</f>
        <v>2144811366</v>
      </c>
    </row>
    <row r="693" spans="1:7" x14ac:dyDescent="0.2">
      <c r="A693" s="11" t="s">
        <v>23</v>
      </c>
      <c r="B693" s="12" t="s">
        <v>186</v>
      </c>
      <c r="C693" s="23">
        <v>1404811366</v>
      </c>
      <c r="D693" s="23"/>
      <c r="E693" s="23">
        <f t="shared" si="335"/>
        <v>1404811366</v>
      </c>
      <c r="F693" s="23">
        <v>740000000</v>
      </c>
      <c r="G693" s="23">
        <f>SUM(E693:F693)</f>
        <v>2144811366</v>
      </c>
    </row>
    <row r="694" spans="1:7" ht="25.5" hidden="1" x14ac:dyDescent="0.2">
      <c r="A694" s="11" t="s">
        <v>187</v>
      </c>
      <c r="B694" s="12" t="s">
        <v>188</v>
      </c>
      <c r="C694" s="23"/>
      <c r="D694" s="23"/>
      <c r="E694" s="23">
        <f t="shared" si="335"/>
        <v>0</v>
      </c>
      <c r="F694" s="23"/>
      <c r="G694" s="23">
        <f>SUM(E694:F694)</f>
        <v>0</v>
      </c>
    </row>
    <row r="695" spans="1:7" x14ac:dyDescent="0.2">
      <c r="A695" s="26" t="s">
        <v>24</v>
      </c>
      <c r="B695" s="21" t="s">
        <v>25</v>
      </c>
      <c r="C695" s="17">
        <f t="shared" ref="C695:F695" si="338">SUM(C696:C698)</f>
        <v>0</v>
      </c>
      <c r="D695" s="17">
        <f t="shared" si="338"/>
        <v>0</v>
      </c>
      <c r="E695" s="17">
        <f t="shared" si="335"/>
        <v>0</v>
      </c>
      <c r="F695" s="17">
        <f t="shared" si="338"/>
        <v>46500000</v>
      </c>
      <c r="G695" s="17">
        <f t="shared" ref="G695" si="339">SUM(G696:G698)</f>
        <v>46500000</v>
      </c>
    </row>
    <row r="696" spans="1:7" x14ac:dyDescent="0.2">
      <c r="A696" s="11" t="s">
        <v>189</v>
      </c>
      <c r="B696" s="12" t="s">
        <v>190</v>
      </c>
      <c r="C696" s="23"/>
      <c r="D696" s="23"/>
      <c r="E696" s="23">
        <f t="shared" si="335"/>
        <v>0</v>
      </c>
      <c r="F696" s="23">
        <v>46500000</v>
      </c>
      <c r="G696" s="23">
        <f>SUM(E696:F696)</f>
        <v>46500000</v>
      </c>
    </row>
    <row r="697" spans="1:7" ht="25.5" hidden="1" x14ac:dyDescent="0.2">
      <c r="A697" s="11" t="s">
        <v>26</v>
      </c>
      <c r="B697" s="12" t="s">
        <v>191</v>
      </c>
      <c r="C697" s="23"/>
      <c r="D697" s="23"/>
      <c r="E697" s="23">
        <f t="shared" si="335"/>
        <v>0</v>
      </c>
      <c r="F697" s="23"/>
      <c r="G697" s="23">
        <f>SUM(E697:F697)</f>
        <v>0</v>
      </c>
    </row>
    <row r="698" spans="1:7" ht="25.5" hidden="1" x14ac:dyDescent="0.2">
      <c r="A698" s="11" t="s">
        <v>348</v>
      </c>
      <c r="B698" s="12" t="s">
        <v>349</v>
      </c>
      <c r="C698" s="23"/>
      <c r="D698" s="23"/>
      <c r="E698" s="23">
        <f t="shared" si="335"/>
        <v>0</v>
      </c>
      <c r="F698" s="23"/>
      <c r="G698" s="23">
        <f>SUM(E698:F698)</f>
        <v>0</v>
      </c>
    </row>
    <row r="699" spans="1:7" ht="25.5" x14ac:dyDescent="0.2">
      <c r="A699" s="29" t="s">
        <v>27</v>
      </c>
      <c r="B699" s="30" t="s">
        <v>28</v>
      </c>
      <c r="C699" s="17">
        <f t="shared" ref="C699:F699" si="340">SUM(C700:C708)</f>
        <v>501493989</v>
      </c>
      <c r="D699" s="17">
        <f t="shared" si="340"/>
        <v>0</v>
      </c>
      <c r="E699" s="17">
        <f t="shared" si="335"/>
        <v>501493989</v>
      </c>
      <c r="F699" s="17">
        <f t="shared" si="340"/>
        <v>367050397</v>
      </c>
      <c r="G699" s="17">
        <f t="shared" ref="G699" si="341">SUM(G700:G708)</f>
        <v>868544386</v>
      </c>
    </row>
    <row r="700" spans="1:7" ht="25.5" x14ac:dyDescent="0.2">
      <c r="A700" s="11" t="s">
        <v>85</v>
      </c>
      <c r="B700" s="12" t="s">
        <v>192</v>
      </c>
      <c r="C700" s="23">
        <v>40000000</v>
      </c>
      <c r="D700" s="23"/>
      <c r="E700" s="23">
        <f t="shared" si="335"/>
        <v>40000000</v>
      </c>
      <c r="F700" s="23"/>
      <c r="G700" s="23">
        <f t="shared" ref="G700:G708" si="342">SUM(E700:F700)</f>
        <v>40000000</v>
      </c>
    </row>
    <row r="701" spans="1:7" ht="25.5" hidden="1" x14ac:dyDescent="0.2">
      <c r="A701" s="11" t="s">
        <v>193</v>
      </c>
      <c r="B701" s="12" t="s">
        <v>194</v>
      </c>
      <c r="C701" s="23"/>
      <c r="D701" s="23"/>
      <c r="E701" s="23">
        <f t="shared" si="335"/>
        <v>0</v>
      </c>
      <c r="F701" s="23"/>
      <c r="G701" s="23">
        <f t="shared" si="342"/>
        <v>0</v>
      </c>
    </row>
    <row r="702" spans="1:7" ht="25.5" hidden="1" x14ac:dyDescent="0.2">
      <c r="A702" s="11" t="s">
        <v>86</v>
      </c>
      <c r="B702" s="12" t="s">
        <v>195</v>
      </c>
      <c r="C702" s="23"/>
      <c r="D702" s="23"/>
      <c r="E702" s="23">
        <f t="shared" si="335"/>
        <v>0</v>
      </c>
      <c r="F702" s="23"/>
      <c r="G702" s="23">
        <f t="shared" si="342"/>
        <v>0</v>
      </c>
    </row>
    <row r="703" spans="1:7" ht="38.25" x14ac:dyDescent="0.2">
      <c r="A703" s="11" t="s">
        <v>29</v>
      </c>
      <c r="B703" s="12" t="s">
        <v>196</v>
      </c>
      <c r="C703" s="23">
        <v>150000000</v>
      </c>
      <c r="D703" s="23"/>
      <c r="E703" s="23">
        <f t="shared" si="335"/>
        <v>150000000</v>
      </c>
      <c r="F703" s="23">
        <v>250000000</v>
      </c>
      <c r="G703" s="23">
        <f t="shared" si="342"/>
        <v>400000000</v>
      </c>
    </row>
    <row r="704" spans="1:7" ht="25.5" x14ac:dyDescent="0.2">
      <c r="A704" s="11" t="s">
        <v>30</v>
      </c>
      <c r="B704" s="12" t="s">
        <v>197</v>
      </c>
      <c r="C704" s="23">
        <v>84050000</v>
      </c>
      <c r="D704" s="23"/>
      <c r="E704" s="23">
        <f t="shared" si="335"/>
        <v>84050000</v>
      </c>
      <c r="F704" s="23"/>
      <c r="G704" s="23">
        <f t="shared" si="342"/>
        <v>84050000</v>
      </c>
    </row>
    <row r="705" spans="1:7" ht="25.5" x14ac:dyDescent="0.2">
      <c r="A705" s="11" t="s">
        <v>133</v>
      </c>
      <c r="B705" s="12" t="s">
        <v>198</v>
      </c>
      <c r="C705" s="23">
        <v>5920000</v>
      </c>
      <c r="D705" s="23"/>
      <c r="E705" s="23">
        <f t="shared" si="335"/>
        <v>5920000</v>
      </c>
      <c r="F705" s="23"/>
      <c r="G705" s="23">
        <f t="shared" si="342"/>
        <v>5920000</v>
      </c>
    </row>
    <row r="706" spans="1:7" ht="25.5" x14ac:dyDescent="0.2">
      <c r="A706" s="11" t="s">
        <v>31</v>
      </c>
      <c r="B706" s="12" t="s">
        <v>278</v>
      </c>
      <c r="C706" s="23">
        <v>13560000</v>
      </c>
      <c r="D706" s="23"/>
      <c r="E706" s="23">
        <f t="shared" si="335"/>
        <v>13560000</v>
      </c>
      <c r="F706" s="23"/>
      <c r="G706" s="23">
        <f t="shared" si="342"/>
        <v>13560000</v>
      </c>
    </row>
    <row r="707" spans="1:7" ht="38.25" x14ac:dyDescent="0.2">
      <c r="A707" s="11" t="s">
        <v>32</v>
      </c>
      <c r="B707" s="12" t="s">
        <v>199</v>
      </c>
      <c r="C707" s="23">
        <v>68889015</v>
      </c>
      <c r="D707" s="23"/>
      <c r="E707" s="23">
        <f t="shared" si="335"/>
        <v>68889015</v>
      </c>
      <c r="F707" s="23">
        <v>117050397</v>
      </c>
      <c r="G707" s="23">
        <f t="shared" si="342"/>
        <v>185939412</v>
      </c>
    </row>
    <row r="708" spans="1:7" ht="25.5" x14ac:dyDescent="0.2">
      <c r="A708" s="11" t="s">
        <v>33</v>
      </c>
      <c r="B708" s="12" t="s">
        <v>279</v>
      </c>
      <c r="C708" s="23">
        <v>139074974</v>
      </c>
      <c r="D708" s="23"/>
      <c r="E708" s="23">
        <f t="shared" si="335"/>
        <v>139074974</v>
      </c>
      <c r="F708" s="23"/>
      <c r="G708" s="23">
        <f t="shared" si="342"/>
        <v>139074974</v>
      </c>
    </row>
    <row r="709" spans="1:7" x14ac:dyDescent="0.2">
      <c r="A709" s="26" t="s">
        <v>272</v>
      </c>
      <c r="B709" s="12"/>
      <c r="C709" s="17">
        <f t="shared" ref="C709:F709" si="343">SUM(C710:C712)</f>
        <v>18000000</v>
      </c>
      <c r="D709" s="17">
        <f t="shared" si="343"/>
        <v>0</v>
      </c>
      <c r="E709" s="17">
        <f t="shared" si="335"/>
        <v>18000000</v>
      </c>
      <c r="F709" s="17">
        <f t="shared" si="343"/>
        <v>0</v>
      </c>
      <c r="G709" s="17">
        <f t="shared" ref="G709" si="344">SUM(G710:G712)</f>
        <v>18000000</v>
      </c>
    </row>
    <row r="710" spans="1:7" ht="25.5" hidden="1" x14ac:dyDescent="0.2">
      <c r="A710" s="11" t="s">
        <v>200</v>
      </c>
      <c r="B710" s="12" t="s">
        <v>201</v>
      </c>
      <c r="C710" s="23"/>
      <c r="D710" s="23"/>
      <c r="E710" s="23">
        <f t="shared" si="335"/>
        <v>0</v>
      </c>
      <c r="F710" s="23"/>
      <c r="G710" s="23">
        <f>SUM(E710:F710)</f>
        <v>0</v>
      </c>
    </row>
    <row r="711" spans="1:7" hidden="1" x14ac:dyDescent="0.2">
      <c r="A711" s="11" t="s">
        <v>332</v>
      </c>
      <c r="B711" s="12" t="s">
        <v>333</v>
      </c>
      <c r="C711" s="23"/>
      <c r="D711" s="23"/>
      <c r="E711" s="23">
        <f t="shared" si="335"/>
        <v>0</v>
      </c>
      <c r="F711" s="23"/>
      <c r="G711" s="23">
        <f>SUM(E711:F711)</f>
        <v>0</v>
      </c>
    </row>
    <row r="712" spans="1:7" x14ac:dyDescent="0.2">
      <c r="A712" s="11" t="s">
        <v>142</v>
      </c>
      <c r="B712" s="12" t="s">
        <v>202</v>
      </c>
      <c r="C712" s="23">
        <v>18000000</v>
      </c>
      <c r="D712" s="23"/>
      <c r="E712" s="23">
        <f t="shared" si="335"/>
        <v>18000000</v>
      </c>
      <c r="F712" s="23"/>
      <c r="G712" s="23">
        <f>SUM(E712:F712)</f>
        <v>18000000</v>
      </c>
    </row>
    <row r="713" spans="1:7" x14ac:dyDescent="0.2">
      <c r="A713" s="26" t="s">
        <v>34</v>
      </c>
      <c r="B713" s="31" t="s">
        <v>35</v>
      </c>
      <c r="C713" s="17">
        <f t="shared" ref="C713:F713" si="345">SUM(C714:C717)</f>
        <v>41500000</v>
      </c>
      <c r="D713" s="17">
        <f t="shared" si="345"/>
        <v>0</v>
      </c>
      <c r="E713" s="17">
        <f t="shared" si="335"/>
        <v>41500000</v>
      </c>
      <c r="F713" s="17">
        <f t="shared" si="345"/>
        <v>0</v>
      </c>
      <c r="G713" s="17">
        <f t="shared" ref="G713" si="346">SUM(G714:G717)</f>
        <v>41500000</v>
      </c>
    </row>
    <row r="714" spans="1:7" x14ac:dyDescent="0.2">
      <c r="A714" s="11" t="s">
        <v>389</v>
      </c>
      <c r="B714" s="12" t="s">
        <v>390</v>
      </c>
      <c r="C714" s="23">
        <v>1000000</v>
      </c>
      <c r="D714" s="23"/>
      <c r="E714" s="23">
        <f t="shared" si="335"/>
        <v>1000000</v>
      </c>
      <c r="F714" s="23"/>
      <c r="G714" s="23">
        <f>SUM(E714:F714)</f>
        <v>1000000</v>
      </c>
    </row>
    <row r="715" spans="1:7" x14ac:dyDescent="0.2">
      <c r="A715" s="11" t="s">
        <v>203</v>
      </c>
      <c r="B715" s="12" t="s">
        <v>204</v>
      </c>
      <c r="C715" s="23">
        <v>10500000</v>
      </c>
      <c r="D715" s="23"/>
      <c r="E715" s="23">
        <f t="shared" si="335"/>
        <v>10500000</v>
      </c>
      <c r="F715" s="23"/>
      <c r="G715" s="23">
        <f>SUM(E715:F715)</f>
        <v>10500000</v>
      </c>
    </row>
    <row r="716" spans="1:7" x14ac:dyDescent="0.2">
      <c r="A716" s="11" t="s">
        <v>205</v>
      </c>
      <c r="B716" s="12" t="s">
        <v>206</v>
      </c>
      <c r="C716" s="23">
        <v>30000000</v>
      </c>
      <c r="D716" s="23"/>
      <c r="E716" s="23">
        <f t="shared" si="335"/>
        <v>30000000</v>
      </c>
      <c r="F716" s="23"/>
      <c r="G716" s="23">
        <f>SUM(E716:F716)</f>
        <v>30000000</v>
      </c>
    </row>
    <row r="717" spans="1:7" hidden="1" x14ac:dyDescent="0.2">
      <c r="A717" s="11" t="s">
        <v>36</v>
      </c>
      <c r="B717" s="12" t="s">
        <v>207</v>
      </c>
      <c r="C717" s="23"/>
      <c r="D717" s="23"/>
      <c r="E717" s="23">
        <f t="shared" si="335"/>
        <v>0</v>
      </c>
      <c r="F717" s="23"/>
      <c r="G717" s="23">
        <f>SUM(E717:F717)</f>
        <v>0</v>
      </c>
    </row>
    <row r="718" spans="1:7" ht="25.5" x14ac:dyDescent="0.2">
      <c r="A718" s="20">
        <v>2</v>
      </c>
      <c r="B718" s="21" t="s">
        <v>37</v>
      </c>
      <c r="C718" s="17">
        <f t="shared" ref="C718:F718" si="347">+C719+C725+C730+C738+C741+C744</f>
        <v>10882118226</v>
      </c>
      <c r="D718" s="17">
        <f t="shared" si="347"/>
        <v>0</v>
      </c>
      <c r="E718" s="17">
        <f t="shared" si="335"/>
        <v>10882118226</v>
      </c>
      <c r="F718" s="17">
        <f t="shared" si="347"/>
        <v>9799351266</v>
      </c>
      <c r="G718" s="17">
        <f t="shared" ref="G718" si="348">+G719+G725+G730+G738+G741+G744</f>
        <v>20681469492</v>
      </c>
    </row>
    <row r="719" spans="1:7" ht="25.5" x14ac:dyDescent="0.2">
      <c r="A719" s="20" t="s">
        <v>38</v>
      </c>
      <c r="B719" s="21" t="s">
        <v>39</v>
      </c>
      <c r="C719" s="17">
        <f t="shared" ref="C719:F719" si="349">SUM(C720:C724)</f>
        <v>757301485</v>
      </c>
      <c r="D719" s="17">
        <f t="shared" si="349"/>
        <v>0</v>
      </c>
      <c r="E719" s="17">
        <f t="shared" si="335"/>
        <v>757301485</v>
      </c>
      <c r="F719" s="17">
        <f t="shared" si="349"/>
        <v>162325000</v>
      </c>
      <c r="G719" s="17">
        <f t="shared" ref="G719" si="350">SUM(G720:G724)</f>
        <v>919626485</v>
      </c>
    </row>
    <row r="720" spans="1:7" x14ac:dyDescent="0.2">
      <c r="A720" s="11" t="s">
        <v>40</v>
      </c>
      <c r="B720" s="12" t="s">
        <v>208</v>
      </c>
      <c r="C720" s="23">
        <v>495734450</v>
      </c>
      <c r="D720" s="23"/>
      <c r="E720" s="23">
        <f t="shared" si="335"/>
        <v>495734450</v>
      </c>
      <c r="F720" s="23">
        <v>110000000</v>
      </c>
      <c r="G720" s="23">
        <f>SUM(E720:F720)</f>
        <v>605734450</v>
      </c>
    </row>
    <row r="721" spans="1:7" ht="25.5" x14ac:dyDescent="0.2">
      <c r="A721" s="11" t="s">
        <v>131</v>
      </c>
      <c r="B721" s="12" t="s">
        <v>209</v>
      </c>
      <c r="C721" s="23">
        <v>179659800</v>
      </c>
      <c r="D721" s="23"/>
      <c r="E721" s="23">
        <f t="shared" si="335"/>
        <v>179659800</v>
      </c>
      <c r="F721" s="23">
        <v>51980000</v>
      </c>
      <c r="G721" s="23">
        <f>SUM(E721:F721)</f>
        <v>231639800</v>
      </c>
    </row>
    <row r="722" spans="1:7" x14ac:dyDescent="0.2">
      <c r="A722" s="11" t="s">
        <v>273</v>
      </c>
      <c r="B722" s="12" t="s">
        <v>210</v>
      </c>
      <c r="C722" s="23">
        <v>6774000</v>
      </c>
      <c r="D722" s="23"/>
      <c r="E722" s="23">
        <f t="shared" si="335"/>
        <v>6774000</v>
      </c>
      <c r="F722" s="23"/>
      <c r="G722" s="23">
        <f>SUM(E722:F722)</f>
        <v>6774000</v>
      </c>
    </row>
    <row r="723" spans="1:7" x14ac:dyDescent="0.2">
      <c r="A723" s="11" t="s">
        <v>41</v>
      </c>
      <c r="B723" s="12" t="s">
        <v>211</v>
      </c>
      <c r="C723" s="23">
        <v>70512335</v>
      </c>
      <c r="D723" s="23"/>
      <c r="E723" s="23">
        <f t="shared" si="335"/>
        <v>70512335</v>
      </c>
      <c r="F723" s="23">
        <v>345000</v>
      </c>
      <c r="G723" s="23">
        <f>SUM(E723:F723)</f>
        <v>70857335</v>
      </c>
    </row>
    <row r="724" spans="1:7" x14ac:dyDescent="0.2">
      <c r="A724" s="11" t="s">
        <v>42</v>
      </c>
      <c r="B724" s="12" t="s">
        <v>212</v>
      </c>
      <c r="C724" s="23">
        <v>4620900</v>
      </c>
      <c r="D724" s="23"/>
      <c r="E724" s="23">
        <f t="shared" si="335"/>
        <v>4620900</v>
      </c>
      <c r="F724" s="23"/>
      <c r="G724" s="23">
        <f>SUM(E724:F724)</f>
        <v>4620900</v>
      </c>
    </row>
    <row r="725" spans="1:7" ht="25.5" x14ac:dyDescent="0.2">
      <c r="A725" s="29" t="s">
        <v>43</v>
      </c>
      <c r="B725" s="32" t="s">
        <v>44</v>
      </c>
      <c r="C725" s="17">
        <f t="shared" ref="C725:F725" si="351">SUM(C726:C729)</f>
        <v>7429687878</v>
      </c>
      <c r="D725" s="17">
        <f t="shared" si="351"/>
        <v>0</v>
      </c>
      <c r="E725" s="17">
        <f t="shared" si="335"/>
        <v>7429687878</v>
      </c>
      <c r="F725" s="17">
        <f t="shared" si="351"/>
        <v>4253185175</v>
      </c>
      <c r="G725" s="17">
        <f t="shared" ref="G725" si="352">SUM(G726:G729)</f>
        <v>11682873053</v>
      </c>
    </row>
    <row r="726" spans="1:7" ht="25.5" hidden="1" x14ac:dyDescent="0.2">
      <c r="A726" s="11" t="s">
        <v>141</v>
      </c>
      <c r="B726" s="12" t="s">
        <v>213</v>
      </c>
      <c r="C726" s="23"/>
      <c r="D726" s="23"/>
      <c r="E726" s="23">
        <f t="shared" si="335"/>
        <v>0</v>
      </c>
      <c r="F726" s="23"/>
      <c r="G726" s="23">
        <f>SUM(E726:F726)</f>
        <v>0</v>
      </c>
    </row>
    <row r="727" spans="1:7" hidden="1" x14ac:dyDescent="0.2">
      <c r="A727" s="11" t="s">
        <v>123</v>
      </c>
      <c r="B727" s="12" t="s">
        <v>214</v>
      </c>
      <c r="C727" s="23"/>
      <c r="D727" s="23"/>
      <c r="E727" s="23">
        <f t="shared" si="335"/>
        <v>0</v>
      </c>
      <c r="F727" s="23"/>
      <c r="G727" s="23">
        <f>SUM(E727:F727)</f>
        <v>0</v>
      </c>
    </row>
    <row r="728" spans="1:7" x14ac:dyDescent="0.2">
      <c r="A728" s="11" t="s">
        <v>121</v>
      </c>
      <c r="B728" s="12" t="s">
        <v>215</v>
      </c>
      <c r="C728" s="23">
        <v>7412159378</v>
      </c>
      <c r="D728" s="23"/>
      <c r="E728" s="23">
        <f t="shared" si="335"/>
        <v>7412159378</v>
      </c>
      <c r="F728" s="23">
        <v>4253185175</v>
      </c>
      <c r="G728" s="23">
        <f>SUM(E728:F728)</f>
        <v>11665344553</v>
      </c>
    </row>
    <row r="729" spans="1:7" x14ac:dyDescent="0.2">
      <c r="A729" s="11" t="s">
        <v>45</v>
      </c>
      <c r="B729" s="12" t="s">
        <v>216</v>
      </c>
      <c r="C729" s="23">
        <v>17528500</v>
      </c>
      <c r="D729" s="23"/>
      <c r="E729" s="23">
        <f t="shared" si="335"/>
        <v>17528500</v>
      </c>
      <c r="F729" s="23"/>
      <c r="G729" s="23">
        <f>SUM(E729:F729)</f>
        <v>17528500</v>
      </c>
    </row>
    <row r="730" spans="1:7" ht="38.25" x14ac:dyDescent="0.2">
      <c r="A730" s="33" t="s">
        <v>46</v>
      </c>
      <c r="B730" s="21" t="s">
        <v>47</v>
      </c>
      <c r="C730" s="17">
        <f t="shared" ref="C730:F730" si="353">SUM(C731:C737)</f>
        <v>709712935</v>
      </c>
      <c r="D730" s="17">
        <f t="shared" si="353"/>
        <v>0</v>
      </c>
      <c r="E730" s="17">
        <f t="shared" si="335"/>
        <v>709712935</v>
      </c>
      <c r="F730" s="17">
        <f t="shared" si="353"/>
        <v>17081210</v>
      </c>
      <c r="G730" s="17">
        <f t="shared" ref="G730" si="354">SUM(G731:G737)</f>
        <v>726794145</v>
      </c>
    </row>
    <row r="731" spans="1:7" ht="25.5" x14ac:dyDescent="0.2">
      <c r="A731" s="11" t="s">
        <v>48</v>
      </c>
      <c r="B731" s="12" t="s">
        <v>217</v>
      </c>
      <c r="C731" s="23">
        <v>223188564</v>
      </c>
      <c r="D731" s="23"/>
      <c r="E731" s="23">
        <f t="shared" si="335"/>
        <v>223188564</v>
      </c>
      <c r="F731" s="23">
        <v>17081210</v>
      </c>
      <c r="G731" s="23">
        <f t="shared" ref="G731:G737" si="355">SUM(E731:F731)</f>
        <v>240269774</v>
      </c>
    </row>
    <row r="732" spans="1:7" ht="25.5" x14ac:dyDescent="0.2">
      <c r="A732" s="11" t="s">
        <v>87</v>
      </c>
      <c r="B732" s="12" t="s">
        <v>218</v>
      </c>
      <c r="C732" s="23">
        <v>50417290</v>
      </c>
      <c r="D732" s="23"/>
      <c r="E732" s="23">
        <f t="shared" si="335"/>
        <v>50417290</v>
      </c>
      <c r="F732" s="23"/>
      <c r="G732" s="23">
        <f t="shared" si="355"/>
        <v>50417290</v>
      </c>
    </row>
    <row r="733" spans="1:7" x14ac:dyDescent="0.2">
      <c r="A733" s="11" t="s">
        <v>88</v>
      </c>
      <c r="B733" s="12" t="s">
        <v>219</v>
      </c>
      <c r="C733" s="23">
        <v>86339205</v>
      </c>
      <c r="D733" s="23"/>
      <c r="E733" s="23">
        <f t="shared" si="335"/>
        <v>86339205</v>
      </c>
      <c r="F733" s="23"/>
      <c r="G733" s="23">
        <f t="shared" si="355"/>
        <v>86339205</v>
      </c>
    </row>
    <row r="734" spans="1:7" ht="38.25" x14ac:dyDescent="0.2">
      <c r="A734" s="11" t="s">
        <v>89</v>
      </c>
      <c r="B734" s="12" t="s">
        <v>220</v>
      </c>
      <c r="C734" s="23">
        <v>182806478</v>
      </c>
      <c r="D734" s="23"/>
      <c r="E734" s="23">
        <f t="shared" si="335"/>
        <v>182806478</v>
      </c>
      <c r="F734" s="23"/>
      <c r="G734" s="23">
        <f t="shared" si="355"/>
        <v>182806478</v>
      </c>
    </row>
    <row r="735" spans="1:7" x14ac:dyDescent="0.2">
      <c r="A735" s="11" t="s">
        <v>90</v>
      </c>
      <c r="B735" s="12" t="s">
        <v>221</v>
      </c>
      <c r="C735" s="23">
        <v>3705975</v>
      </c>
      <c r="D735" s="23"/>
      <c r="E735" s="23">
        <f t="shared" si="335"/>
        <v>3705975</v>
      </c>
      <c r="F735" s="23"/>
      <c r="G735" s="23">
        <f t="shared" si="355"/>
        <v>3705975</v>
      </c>
    </row>
    <row r="736" spans="1:7" ht="25.5" x14ac:dyDescent="0.2">
      <c r="A736" s="11" t="s">
        <v>91</v>
      </c>
      <c r="B736" s="12" t="s">
        <v>222</v>
      </c>
      <c r="C736" s="23">
        <v>90019923</v>
      </c>
      <c r="D736" s="23"/>
      <c r="E736" s="23">
        <f t="shared" si="335"/>
        <v>90019923</v>
      </c>
      <c r="F736" s="23"/>
      <c r="G736" s="23">
        <f t="shared" si="355"/>
        <v>90019923</v>
      </c>
    </row>
    <row r="737" spans="1:7" ht="25.5" x14ac:dyDescent="0.2">
      <c r="A737" s="11" t="s">
        <v>92</v>
      </c>
      <c r="B737" s="12" t="s">
        <v>223</v>
      </c>
      <c r="C737" s="23">
        <v>73235500</v>
      </c>
      <c r="D737" s="23"/>
      <c r="E737" s="23">
        <f t="shared" si="335"/>
        <v>73235500</v>
      </c>
      <c r="F737" s="23"/>
      <c r="G737" s="23">
        <f t="shared" si="355"/>
        <v>73235500</v>
      </c>
    </row>
    <row r="738" spans="1:7" ht="25.5" x14ac:dyDescent="0.2">
      <c r="A738" s="29" t="s">
        <v>49</v>
      </c>
      <c r="B738" s="30" t="s">
        <v>50</v>
      </c>
      <c r="C738" s="17">
        <f t="shared" ref="C738:F738" si="356">SUM(C739:C740)</f>
        <v>266186613</v>
      </c>
      <c r="D738" s="17">
        <f t="shared" si="356"/>
        <v>0</v>
      </c>
      <c r="E738" s="17">
        <f t="shared" si="335"/>
        <v>266186613</v>
      </c>
      <c r="F738" s="17">
        <f t="shared" si="356"/>
        <v>24843100</v>
      </c>
      <c r="G738" s="17">
        <f t="shared" ref="G738" si="357">SUM(G739:G740)</f>
        <v>291029713</v>
      </c>
    </row>
    <row r="739" spans="1:7" x14ac:dyDescent="0.2">
      <c r="A739" s="11" t="s">
        <v>93</v>
      </c>
      <c r="B739" s="12" t="s">
        <v>224</v>
      </c>
      <c r="C739" s="23">
        <v>56750278</v>
      </c>
      <c r="D739" s="23"/>
      <c r="E739" s="23">
        <f t="shared" si="335"/>
        <v>56750278</v>
      </c>
      <c r="F739" s="23">
        <v>10000000</v>
      </c>
      <c r="G739" s="23">
        <f>SUM(E739:F739)</f>
        <v>66750278</v>
      </c>
    </row>
    <row r="740" spans="1:7" x14ac:dyDescent="0.2">
      <c r="A740" s="11" t="s">
        <v>51</v>
      </c>
      <c r="B740" s="12" t="s">
        <v>225</v>
      </c>
      <c r="C740" s="23">
        <v>209436335</v>
      </c>
      <c r="D740" s="23"/>
      <c r="E740" s="23">
        <f t="shared" si="335"/>
        <v>209436335</v>
      </c>
      <c r="F740" s="23">
        <v>14843100</v>
      </c>
      <c r="G740" s="23">
        <f>SUM(E740:F740)</f>
        <v>224279435</v>
      </c>
    </row>
    <row r="741" spans="1:7" ht="38.25" hidden="1" x14ac:dyDescent="0.2">
      <c r="A741" s="25" t="s">
        <v>113</v>
      </c>
      <c r="B741" s="30" t="s">
        <v>114</v>
      </c>
      <c r="C741" s="17">
        <f t="shared" ref="C741:G741" si="358">+C742</f>
        <v>0</v>
      </c>
      <c r="D741" s="17">
        <f t="shared" si="358"/>
        <v>0</v>
      </c>
      <c r="E741" s="17">
        <f t="shared" si="335"/>
        <v>0</v>
      </c>
      <c r="F741" s="17">
        <f t="shared" si="358"/>
        <v>0</v>
      </c>
      <c r="G741" s="17">
        <f t="shared" si="358"/>
        <v>0</v>
      </c>
    </row>
    <row r="742" spans="1:7" hidden="1" x14ac:dyDescent="0.2">
      <c r="A742" s="34" t="s">
        <v>115</v>
      </c>
      <c r="B742" s="35" t="s">
        <v>116</v>
      </c>
      <c r="C742" s="23"/>
      <c r="D742" s="23"/>
      <c r="E742" s="23">
        <f t="shared" si="335"/>
        <v>0</v>
      </c>
      <c r="F742" s="23"/>
      <c r="G742" s="23">
        <f>SUM(E742:F742)</f>
        <v>0</v>
      </c>
    </row>
    <row r="743" spans="1:7" ht="25.5" hidden="1" x14ac:dyDescent="0.2">
      <c r="A743" s="11" t="s">
        <v>226</v>
      </c>
      <c r="B743" s="12" t="s">
        <v>227</v>
      </c>
      <c r="C743" s="23"/>
      <c r="D743" s="23"/>
      <c r="E743" s="23">
        <f t="shared" si="335"/>
        <v>0</v>
      </c>
      <c r="F743" s="23"/>
      <c r="G743" s="23">
        <f>SUM(E743:F743)</f>
        <v>0</v>
      </c>
    </row>
    <row r="744" spans="1:7" ht="25.5" x14ac:dyDescent="0.2">
      <c r="A744" s="29" t="s">
        <v>52</v>
      </c>
      <c r="B744" s="30" t="s">
        <v>53</v>
      </c>
      <c r="C744" s="17">
        <f t="shared" ref="C744:F744" si="359">SUM(C745:C752)</f>
        <v>1719229315</v>
      </c>
      <c r="D744" s="17">
        <f t="shared" si="359"/>
        <v>0</v>
      </c>
      <c r="E744" s="17">
        <f t="shared" si="335"/>
        <v>1719229315</v>
      </c>
      <c r="F744" s="17">
        <f t="shared" si="359"/>
        <v>5341916781</v>
      </c>
      <c r="G744" s="17">
        <f t="shared" ref="G744" si="360">SUM(G745:G752)</f>
        <v>7061146096</v>
      </c>
    </row>
    <row r="745" spans="1:7" ht="25.5" x14ac:dyDescent="0.2">
      <c r="A745" s="11" t="s">
        <v>94</v>
      </c>
      <c r="B745" s="12" t="s">
        <v>228</v>
      </c>
      <c r="C745" s="23">
        <v>25236638</v>
      </c>
      <c r="D745" s="23"/>
      <c r="E745" s="23">
        <f t="shared" si="335"/>
        <v>25236638</v>
      </c>
      <c r="F745" s="23">
        <v>300000</v>
      </c>
      <c r="G745" s="23">
        <f t="shared" ref="G745:G752" si="361">SUM(E745:F745)</f>
        <v>25536638</v>
      </c>
    </row>
    <row r="746" spans="1:7" ht="25.5" x14ac:dyDescent="0.2">
      <c r="A746" s="11" t="s">
        <v>117</v>
      </c>
      <c r="B746" s="12" t="s">
        <v>229</v>
      </c>
      <c r="C746" s="23">
        <v>9827300</v>
      </c>
      <c r="D746" s="23"/>
      <c r="E746" s="23">
        <f t="shared" si="335"/>
        <v>9827300</v>
      </c>
      <c r="F746" s="23">
        <v>6146700</v>
      </c>
      <c r="G746" s="23">
        <f t="shared" si="361"/>
        <v>15974000</v>
      </c>
    </row>
    <row r="747" spans="1:7" ht="25.5" x14ac:dyDescent="0.2">
      <c r="A747" s="11" t="s">
        <v>54</v>
      </c>
      <c r="B747" s="12" t="s">
        <v>230</v>
      </c>
      <c r="C747" s="23">
        <v>200402563</v>
      </c>
      <c r="D747" s="23"/>
      <c r="E747" s="23">
        <f t="shared" si="335"/>
        <v>200402563</v>
      </c>
      <c r="F747" s="23">
        <v>76000000</v>
      </c>
      <c r="G747" s="23">
        <f t="shared" si="361"/>
        <v>276402563</v>
      </c>
    </row>
    <row r="748" spans="1:7" x14ac:dyDescent="0.2">
      <c r="A748" s="11" t="s">
        <v>95</v>
      </c>
      <c r="B748" s="12" t="s">
        <v>231</v>
      </c>
      <c r="C748" s="23">
        <v>505042919</v>
      </c>
      <c r="D748" s="23"/>
      <c r="E748" s="23">
        <f t="shared" si="335"/>
        <v>505042919</v>
      </c>
      <c r="F748" s="23">
        <v>1284073150</v>
      </c>
      <c r="G748" s="23">
        <f t="shared" si="361"/>
        <v>1789116069</v>
      </c>
    </row>
    <row r="749" spans="1:7" x14ac:dyDescent="0.2">
      <c r="A749" s="11" t="s">
        <v>55</v>
      </c>
      <c r="B749" s="12" t="s">
        <v>232</v>
      </c>
      <c r="C749" s="23">
        <v>279126395</v>
      </c>
      <c r="D749" s="23"/>
      <c r="E749" s="23">
        <f t="shared" si="335"/>
        <v>279126395</v>
      </c>
      <c r="F749" s="23">
        <v>27328050</v>
      </c>
      <c r="G749" s="23">
        <f t="shared" si="361"/>
        <v>306454445</v>
      </c>
    </row>
    <row r="750" spans="1:7" ht="25.5" x14ac:dyDescent="0.2">
      <c r="A750" s="11" t="s">
        <v>96</v>
      </c>
      <c r="B750" s="12" t="s">
        <v>233</v>
      </c>
      <c r="C750" s="23">
        <v>475142222</v>
      </c>
      <c r="D750" s="23"/>
      <c r="E750" s="23">
        <f t="shared" si="335"/>
        <v>475142222</v>
      </c>
      <c r="F750" s="23">
        <v>3879738081</v>
      </c>
      <c r="G750" s="23">
        <f t="shared" si="361"/>
        <v>4354880303</v>
      </c>
    </row>
    <row r="751" spans="1:7" ht="25.5" x14ac:dyDescent="0.2">
      <c r="A751" s="11" t="s">
        <v>132</v>
      </c>
      <c r="B751" s="12" t="s">
        <v>234</v>
      </c>
      <c r="C751" s="23">
        <v>66777012</v>
      </c>
      <c r="D751" s="23"/>
      <c r="E751" s="23">
        <f t="shared" si="335"/>
        <v>66777012</v>
      </c>
      <c r="F751" s="23">
        <v>20000000</v>
      </c>
      <c r="G751" s="23">
        <f t="shared" si="361"/>
        <v>86777012</v>
      </c>
    </row>
    <row r="752" spans="1:7" ht="25.5" x14ac:dyDescent="0.2">
      <c r="A752" s="11" t="s">
        <v>56</v>
      </c>
      <c r="B752" s="12" t="s">
        <v>235</v>
      </c>
      <c r="C752" s="23">
        <v>157674266</v>
      </c>
      <c r="D752" s="23"/>
      <c r="E752" s="23">
        <f t="shared" ref="E752:E815" si="362">SUM(C752:D752)</f>
        <v>157674266</v>
      </c>
      <c r="F752" s="23">
        <v>48330800</v>
      </c>
      <c r="G752" s="23">
        <f t="shared" si="361"/>
        <v>206005066</v>
      </c>
    </row>
    <row r="753" spans="1:7" hidden="1" x14ac:dyDescent="0.2">
      <c r="A753" s="11"/>
      <c r="B753" s="12"/>
      <c r="C753" s="23"/>
      <c r="D753" s="23"/>
      <c r="E753" s="23">
        <f t="shared" si="362"/>
        <v>0</v>
      </c>
      <c r="F753" s="23"/>
      <c r="G753" s="23"/>
    </row>
    <row r="754" spans="1:7" hidden="1" x14ac:dyDescent="0.2">
      <c r="A754" s="29">
        <v>3</v>
      </c>
      <c r="B754" s="12"/>
      <c r="C754" s="17">
        <f t="shared" ref="C754:G755" si="363">+C755</f>
        <v>0</v>
      </c>
      <c r="D754" s="17">
        <f t="shared" si="363"/>
        <v>0</v>
      </c>
      <c r="E754" s="17">
        <f t="shared" si="362"/>
        <v>0</v>
      </c>
      <c r="F754" s="17">
        <f t="shared" si="363"/>
        <v>0</v>
      </c>
      <c r="G754" s="17">
        <f t="shared" si="363"/>
        <v>0</v>
      </c>
    </row>
    <row r="755" spans="1:7" hidden="1" x14ac:dyDescent="0.2">
      <c r="A755" s="29" t="s">
        <v>271</v>
      </c>
      <c r="B755" s="12"/>
      <c r="C755" s="17">
        <f t="shared" si="363"/>
        <v>0</v>
      </c>
      <c r="D755" s="17">
        <f t="shared" si="363"/>
        <v>0</v>
      </c>
      <c r="E755" s="17">
        <f t="shared" si="362"/>
        <v>0</v>
      </c>
      <c r="F755" s="17">
        <f t="shared" si="363"/>
        <v>0</v>
      </c>
      <c r="G755" s="17">
        <f t="shared" si="363"/>
        <v>0</v>
      </c>
    </row>
    <row r="756" spans="1:7" hidden="1" x14ac:dyDescent="0.2">
      <c r="A756" s="11" t="s">
        <v>236</v>
      </c>
      <c r="B756" s="12" t="s">
        <v>237</v>
      </c>
      <c r="C756" s="23"/>
      <c r="D756" s="23"/>
      <c r="E756" s="23">
        <f t="shared" si="362"/>
        <v>0</v>
      </c>
      <c r="F756" s="23"/>
      <c r="G756" s="23">
        <f>SUM(E756:F756)</f>
        <v>0</v>
      </c>
    </row>
    <row r="757" spans="1:7" x14ac:dyDescent="0.2">
      <c r="A757" s="20">
        <v>5</v>
      </c>
      <c r="B757" s="21" t="s">
        <v>57</v>
      </c>
      <c r="C757" s="17">
        <f t="shared" ref="C757:F757" si="364">+C758+C767+C774+C777</f>
        <v>1615891426</v>
      </c>
      <c r="D757" s="17">
        <f t="shared" si="364"/>
        <v>0</v>
      </c>
      <c r="E757" s="17">
        <f t="shared" si="362"/>
        <v>1615891426</v>
      </c>
      <c r="F757" s="17">
        <f t="shared" si="364"/>
        <v>9166789998</v>
      </c>
      <c r="G757" s="17">
        <f t="shared" ref="G757" si="365">+G758+G767+G774+G777</f>
        <v>10782681424</v>
      </c>
    </row>
    <row r="758" spans="1:7" ht="25.5" x14ac:dyDescent="0.2">
      <c r="A758" s="20" t="s">
        <v>58</v>
      </c>
      <c r="B758" s="21" t="s">
        <v>59</v>
      </c>
      <c r="C758" s="17">
        <f t="shared" ref="C758:F758" si="366">SUM(C759:C766)</f>
        <v>876972766</v>
      </c>
      <c r="D758" s="17">
        <f t="shared" si="366"/>
        <v>0</v>
      </c>
      <c r="E758" s="17">
        <f t="shared" si="362"/>
        <v>876972766</v>
      </c>
      <c r="F758" s="17">
        <f t="shared" si="366"/>
        <v>3839073714</v>
      </c>
      <c r="G758" s="17">
        <f t="shared" ref="G758" si="367">SUM(G759:G766)</f>
        <v>4716046480</v>
      </c>
    </row>
    <row r="759" spans="1:7" ht="25.5" x14ac:dyDescent="0.2">
      <c r="A759" s="11" t="s">
        <v>97</v>
      </c>
      <c r="B759" s="12" t="s">
        <v>238</v>
      </c>
      <c r="C759" s="23">
        <v>153677796</v>
      </c>
      <c r="D759" s="23"/>
      <c r="E759" s="23">
        <f t="shared" si="362"/>
        <v>153677796</v>
      </c>
      <c r="F759" s="23">
        <v>42718762</v>
      </c>
      <c r="G759" s="23">
        <f t="shared" ref="G759:G766" si="368">SUM(E759:F759)</f>
        <v>196396558</v>
      </c>
    </row>
    <row r="760" spans="1:7" x14ac:dyDescent="0.2">
      <c r="A760" s="11" t="s">
        <v>119</v>
      </c>
      <c r="B760" s="12" t="s">
        <v>239</v>
      </c>
      <c r="C760" s="23">
        <v>40000000</v>
      </c>
      <c r="D760" s="23"/>
      <c r="E760" s="23">
        <f t="shared" si="362"/>
        <v>40000000</v>
      </c>
      <c r="F760" s="23">
        <v>1990404160</v>
      </c>
      <c r="G760" s="23">
        <f t="shared" si="368"/>
        <v>2030404160</v>
      </c>
    </row>
    <row r="761" spans="1:7" x14ac:dyDescent="0.2">
      <c r="A761" s="11" t="s">
        <v>144</v>
      </c>
      <c r="B761" s="12" t="s">
        <v>240</v>
      </c>
      <c r="C761" s="23">
        <v>101826167</v>
      </c>
      <c r="D761" s="23"/>
      <c r="E761" s="23">
        <f t="shared" si="362"/>
        <v>101826167</v>
      </c>
      <c r="F761" s="23">
        <v>378603850</v>
      </c>
      <c r="G761" s="23">
        <f t="shared" si="368"/>
        <v>480430017</v>
      </c>
    </row>
    <row r="762" spans="1:7" x14ac:dyDescent="0.2">
      <c r="A762" s="11" t="s">
        <v>60</v>
      </c>
      <c r="B762" s="12" t="s">
        <v>241</v>
      </c>
      <c r="C762" s="23">
        <v>52655832</v>
      </c>
      <c r="D762" s="23"/>
      <c r="E762" s="23">
        <f t="shared" si="362"/>
        <v>52655832</v>
      </c>
      <c r="F762" s="23">
        <v>93731420</v>
      </c>
      <c r="G762" s="23">
        <f t="shared" si="368"/>
        <v>146387252</v>
      </c>
    </row>
    <row r="763" spans="1:7" ht="25.5" x14ac:dyDescent="0.2">
      <c r="A763" s="11" t="s">
        <v>61</v>
      </c>
      <c r="B763" s="12" t="s">
        <v>242</v>
      </c>
      <c r="C763" s="23">
        <v>199673413</v>
      </c>
      <c r="D763" s="23"/>
      <c r="E763" s="23">
        <f t="shared" si="362"/>
        <v>199673413</v>
      </c>
      <c r="F763" s="23">
        <v>611516455</v>
      </c>
      <c r="G763" s="23">
        <f t="shared" si="368"/>
        <v>811189868</v>
      </c>
    </row>
    <row r="764" spans="1:7" ht="25.5" x14ac:dyDescent="0.2">
      <c r="A764" s="11" t="s">
        <v>120</v>
      </c>
      <c r="B764" s="12" t="s">
        <v>243</v>
      </c>
      <c r="C764" s="23">
        <v>34090000</v>
      </c>
      <c r="D764" s="23"/>
      <c r="E764" s="23">
        <f t="shared" si="362"/>
        <v>34090000</v>
      </c>
      <c r="F764" s="23">
        <v>3801000</v>
      </c>
      <c r="G764" s="23">
        <f t="shared" si="368"/>
        <v>37891000</v>
      </c>
    </row>
    <row r="765" spans="1:7" ht="38.25" x14ac:dyDescent="0.2">
      <c r="A765" s="11" t="s">
        <v>244</v>
      </c>
      <c r="B765" s="12" t="s">
        <v>245</v>
      </c>
      <c r="C765" s="23">
        <v>4402155</v>
      </c>
      <c r="D765" s="23"/>
      <c r="E765" s="23">
        <f t="shared" si="362"/>
        <v>4402155</v>
      </c>
      <c r="F765" s="23">
        <v>28289675</v>
      </c>
      <c r="G765" s="23">
        <f t="shared" si="368"/>
        <v>32691830</v>
      </c>
    </row>
    <row r="766" spans="1:7" x14ac:dyDescent="0.2">
      <c r="A766" s="11" t="s">
        <v>62</v>
      </c>
      <c r="B766" s="12" t="s">
        <v>246</v>
      </c>
      <c r="C766" s="23">
        <v>290647403</v>
      </c>
      <c r="D766" s="23"/>
      <c r="E766" s="23">
        <f t="shared" si="362"/>
        <v>290647403</v>
      </c>
      <c r="F766" s="23">
        <v>690008392</v>
      </c>
      <c r="G766" s="23">
        <f t="shared" si="368"/>
        <v>980655795</v>
      </c>
    </row>
    <row r="767" spans="1:7" ht="25.5" x14ac:dyDescent="0.2">
      <c r="A767" s="25" t="s">
        <v>98</v>
      </c>
      <c r="B767" s="21" t="s">
        <v>99</v>
      </c>
      <c r="C767" s="17">
        <f t="shared" ref="C767:F767" si="369">SUM(C768:C773)</f>
        <v>713658660</v>
      </c>
      <c r="D767" s="17">
        <f t="shared" si="369"/>
        <v>0</v>
      </c>
      <c r="E767" s="17">
        <f t="shared" si="362"/>
        <v>713658660</v>
      </c>
      <c r="F767" s="17">
        <f t="shared" si="369"/>
        <v>5018160000</v>
      </c>
      <c r="G767" s="17">
        <f t="shared" ref="G767" si="370">SUM(G768:G773)</f>
        <v>5731818660</v>
      </c>
    </row>
    <row r="768" spans="1:7" x14ac:dyDescent="0.2">
      <c r="A768" s="11" t="s">
        <v>100</v>
      </c>
      <c r="B768" s="12" t="s">
        <v>247</v>
      </c>
      <c r="C768" s="23">
        <v>660000000</v>
      </c>
      <c r="D768" s="23"/>
      <c r="E768" s="23">
        <f t="shared" si="362"/>
        <v>660000000</v>
      </c>
      <c r="F768" s="23">
        <v>4060000000</v>
      </c>
      <c r="G768" s="23">
        <f t="shared" ref="G768:G773" si="371">SUM(E768:F768)</f>
        <v>4720000000</v>
      </c>
    </row>
    <row r="769" spans="1:7" hidden="1" x14ac:dyDescent="0.2">
      <c r="A769" s="11" t="s">
        <v>248</v>
      </c>
      <c r="B769" s="12" t="s">
        <v>249</v>
      </c>
      <c r="C769" s="23"/>
      <c r="D769" s="23"/>
      <c r="E769" s="23">
        <f t="shared" si="362"/>
        <v>0</v>
      </c>
      <c r="F769" s="23"/>
      <c r="G769" s="23">
        <f t="shared" si="371"/>
        <v>0</v>
      </c>
    </row>
    <row r="770" spans="1:7" hidden="1" x14ac:dyDescent="0.2">
      <c r="A770" s="11" t="s">
        <v>250</v>
      </c>
      <c r="B770" s="12" t="s">
        <v>251</v>
      </c>
      <c r="C770" s="23"/>
      <c r="D770" s="23"/>
      <c r="E770" s="23">
        <f t="shared" si="362"/>
        <v>0</v>
      </c>
      <c r="F770" s="23"/>
      <c r="G770" s="23">
        <f t="shared" si="371"/>
        <v>0</v>
      </c>
    </row>
    <row r="771" spans="1:7" hidden="1" x14ac:dyDescent="0.2">
      <c r="A771" s="11" t="s">
        <v>252</v>
      </c>
      <c r="B771" s="12" t="s">
        <v>253</v>
      </c>
      <c r="C771" s="23"/>
      <c r="D771" s="23"/>
      <c r="E771" s="23">
        <f t="shared" si="362"/>
        <v>0</v>
      </c>
      <c r="F771" s="23"/>
      <c r="G771" s="23">
        <f t="shared" si="371"/>
        <v>0</v>
      </c>
    </row>
    <row r="772" spans="1:7" x14ac:dyDescent="0.2">
      <c r="A772" s="11" t="s">
        <v>122</v>
      </c>
      <c r="B772" s="13" t="s">
        <v>254</v>
      </c>
      <c r="C772" s="23">
        <v>53658660</v>
      </c>
      <c r="D772" s="23"/>
      <c r="E772" s="23">
        <f t="shared" si="362"/>
        <v>53658660</v>
      </c>
      <c r="F772" s="23">
        <v>958160000</v>
      </c>
      <c r="G772" s="23">
        <f t="shared" si="371"/>
        <v>1011818660</v>
      </c>
    </row>
    <row r="773" spans="1:7" ht="25.5" hidden="1" x14ac:dyDescent="0.2">
      <c r="A773" s="11" t="s">
        <v>101</v>
      </c>
      <c r="B773" s="13" t="s">
        <v>255</v>
      </c>
      <c r="C773" s="23"/>
      <c r="D773" s="23"/>
      <c r="E773" s="23">
        <f t="shared" si="362"/>
        <v>0</v>
      </c>
      <c r="F773" s="23"/>
      <c r="G773" s="23">
        <f t="shared" si="371"/>
        <v>0</v>
      </c>
    </row>
    <row r="774" spans="1:7" hidden="1" x14ac:dyDescent="0.2">
      <c r="A774" s="21" t="s">
        <v>102</v>
      </c>
      <c r="B774" s="21" t="s">
        <v>103</v>
      </c>
      <c r="C774" s="17">
        <f t="shared" ref="C774:F774" si="372">SUM(C775:C776)</f>
        <v>0</v>
      </c>
      <c r="D774" s="17">
        <f t="shared" si="372"/>
        <v>0</v>
      </c>
      <c r="E774" s="17">
        <f t="shared" si="362"/>
        <v>0</v>
      </c>
      <c r="F774" s="17">
        <f t="shared" si="372"/>
        <v>0</v>
      </c>
      <c r="G774" s="17">
        <f t="shared" ref="G774" si="373">SUM(G775:G776)</f>
        <v>0</v>
      </c>
    </row>
    <row r="775" spans="1:7" hidden="1" x14ac:dyDescent="0.2">
      <c r="A775" s="11" t="s">
        <v>256</v>
      </c>
      <c r="B775" s="13" t="s">
        <v>257</v>
      </c>
      <c r="C775" s="23"/>
      <c r="D775" s="23"/>
      <c r="E775" s="23">
        <f t="shared" si="362"/>
        <v>0</v>
      </c>
      <c r="F775" s="23"/>
      <c r="G775" s="23">
        <f>SUM(E775:F775)</f>
        <v>0</v>
      </c>
    </row>
    <row r="776" spans="1:7" hidden="1" x14ac:dyDescent="0.2">
      <c r="A776" s="11" t="s">
        <v>143</v>
      </c>
      <c r="B776" s="13" t="s">
        <v>258</v>
      </c>
      <c r="C776" s="23"/>
      <c r="D776" s="23"/>
      <c r="E776" s="23">
        <f t="shared" si="362"/>
        <v>0</v>
      </c>
      <c r="F776" s="23"/>
      <c r="G776" s="23">
        <f>SUM(E776:F776)</f>
        <v>0</v>
      </c>
    </row>
    <row r="777" spans="1:7" ht="25.5" x14ac:dyDescent="0.2">
      <c r="A777" s="20" t="s">
        <v>104</v>
      </c>
      <c r="B777" s="21" t="s">
        <v>105</v>
      </c>
      <c r="C777" s="17">
        <f t="shared" ref="C777:F777" si="374">SUM(C778:C781)</f>
        <v>25260000</v>
      </c>
      <c r="D777" s="17">
        <f t="shared" si="374"/>
        <v>0</v>
      </c>
      <c r="E777" s="17">
        <f t="shared" si="362"/>
        <v>25260000</v>
      </c>
      <c r="F777" s="17">
        <f t="shared" si="374"/>
        <v>309556284</v>
      </c>
      <c r="G777" s="17">
        <f t="shared" ref="G777" si="375">SUM(G778:G781)</f>
        <v>334816284</v>
      </c>
    </row>
    <row r="778" spans="1:7" hidden="1" x14ac:dyDescent="0.2">
      <c r="A778" s="11" t="s">
        <v>118</v>
      </c>
      <c r="B778" s="12" t="s">
        <v>136</v>
      </c>
      <c r="C778" s="23"/>
      <c r="D778" s="23"/>
      <c r="E778" s="23">
        <f t="shared" si="362"/>
        <v>0</v>
      </c>
      <c r="F778" s="23"/>
      <c r="G778" s="23">
        <f>SUM(E778:F778)</f>
        <v>0</v>
      </c>
    </row>
    <row r="779" spans="1:7" hidden="1" x14ac:dyDescent="0.2">
      <c r="A779" s="11" t="s">
        <v>106</v>
      </c>
      <c r="B779" s="12" t="s">
        <v>259</v>
      </c>
      <c r="C779" s="23"/>
      <c r="D779" s="23"/>
      <c r="E779" s="23">
        <f t="shared" si="362"/>
        <v>0</v>
      </c>
      <c r="F779" s="23"/>
      <c r="G779" s="23">
        <f>SUM(E779:F779)</f>
        <v>0</v>
      </c>
    </row>
    <row r="780" spans="1:7" x14ac:dyDescent="0.2">
      <c r="A780" s="11" t="s">
        <v>260</v>
      </c>
      <c r="B780" s="12" t="s">
        <v>261</v>
      </c>
      <c r="C780" s="23">
        <v>25260000</v>
      </c>
      <c r="D780" s="23"/>
      <c r="E780" s="23">
        <f t="shared" si="362"/>
        <v>25260000</v>
      </c>
      <c r="F780" s="23">
        <v>309556284</v>
      </c>
      <c r="G780" s="23">
        <f>SUM(E780:F780)</f>
        <v>334816284</v>
      </c>
    </row>
    <row r="781" spans="1:7" hidden="1" x14ac:dyDescent="0.2">
      <c r="A781" s="11" t="s">
        <v>262</v>
      </c>
      <c r="B781" s="12" t="s">
        <v>263</v>
      </c>
      <c r="C781" s="23"/>
      <c r="D781" s="23"/>
      <c r="E781" s="23">
        <f t="shared" si="362"/>
        <v>0</v>
      </c>
      <c r="F781" s="23"/>
      <c r="G781" s="23">
        <f>SUM(E781:F781)</f>
        <v>0</v>
      </c>
    </row>
    <row r="782" spans="1:7" ht="25.5" x14ac:dyDescent="0.2">
      <c r="A782" s="25">
        <v>6</v>
      </c>
      <c r="B782" s="37" t="s">
        <v>63</v>
      </c>
      <c r="C782" s="17">
        <f>+C783+C634+C802+C1829+C798+C806+C794</f>
        <v>1498043356</v>
      </c>
      <c r="D782" s="17">
        <f>+D783+D634+D802+D1829+D798+D806+D794</f>
        <v>179500000</v>
      </c>
      <c r="E782" s="17">
        <f t="shared" si="362"/>
        <v>1677543356</v>
      </c>
      <c r="F782" s="17">
        <f>+F783+F634+F802+F1829+F798+F806+F794</f>
        <v>303820515</v>
      </c>
      <c r="G782" s="17">
        <f>+G783+G634+G802+G1854+G798+G806+G794</f>
        <v>1981363871</v>
      </c>
    </row>
    <row r="783" spans="1:7" ht="38.25" x14ac:dyDescent="0.2">
      <c r="A783" s="25" t="s">
        <v>64</v>
      </c>
      <c r="B783" s="37" t="s">
        <v>65</v>
      </c>
      <c r="C783" s="17">
        <f t="shared" ref="C783:F783" si="376">+C784+C786+C791</f>
        <v>398043356</v>
      </c>
      <c r="D783" s="17">
        <f t="shared" si="376"/>
        <v>179500000</v>
      </c>
      <c r="E783" s="17">
        <f t="shared" si="362"/>
        <v>577543356</v>
      </c>
      <c r="F783" s="17">
        <f t="shared" si="376"/>
        <v>133820515</v>
      </c>
      <c r="G783" s="17">
        <f t="shared" ref="G783" si="377">+G784+G786+G791</f>
        <v>711363871</v>
      </c>
    </row>
    <row r="784" spans="1:7" ht="25.5" hidden="1" x14ac:dyDescent="0.2">
      <c r="A784" s="25" t="s">
        <v>66</v>
      </c>
      <c r="B784" s="37" t="s">
        <v>67</v>
      </c>
      <c r="C784" s="17">
        <f t="shared" ref="C784:G784" si="378">+C785</f>
        <v>0</v>
      </c>
      <c r="D784" s="17">
        <f t="shared" si="378"/>
        <v>0</v>
      </c>
      <c r="E784" s="17">
        <f t="shared" si="362"/>
        <v>0</v>
      </c>
      <c r="F784" s="17">
        <f t="shared" si="378"/>
        <v>0</v>
      </c>
      <c r="G784" s="17">
        <f t="shared" si="378"/>
        <v>0</v>
      </c>
    </row>
    <row r="785" spans="1:7" hidden="1" x14ac:dyDescent="0.2">
      <c r="A785" s="11" t="s">
        <v>68</v>
      </c>
      <c r="B785" s="12" t="s">
        <v>270</v>
      </c>
      <c r="C785" s="23"/>
      <c r="D785" s="23"/>
      <c r="E785" s="23">
        <f t="shared" si="362"/>
        <v>0</v>
      </c>
      <c r="F785" s="23"/>
      <c r="G785" s="23">
        <f>SUM(E785:F785)</f>
        <v>0</v>
      </c>
    </row>
    <row r="786" spans="1:7" ht="38.25" x14ac:dyDescent="0.2">
      <c r="A786" s="25" t="s">
        <v>70</v>
      </c>
      <c r="B786" s="37" t="s">
        <v>125</v>
      </c>
      <c r="C786" s="17">
        <f t="shared" ref="C786:F786" si="379">SUM(C787:C790)</f>
        <v>0</v>
      </c>
      <c r="D786" s="17">
        <f t="shared" si="379"/>
        <v>179500000</v>
      </c>
      <c r="E786" s="17">
        <f t="shared" si="362"/>
        <v>179500000</v>
      </c>
      <c r="F786" s="17">
        <f t="shared" si="379"/>
        <v>0</v>
      </c>
      <c r="G786" s="17">
        <f t="shared" ref="G786" si="380">SUM(G787:G790)</f>
        <v>179500000</v>
      </c>
    </row>
    <row r="787" spans="1:7" ht="25.5" hidden="1" x14ac:dyDescent="0.2">
      <c r="A787" s="11" t="s">
        <v>71</v>
      </c>
      <c r="B787" s="12" t="s">
        <v>72</v>
      </c>
      <c r="C787" s="23"/>
      <c r="D787" s="23"/>
      <c r="E787" s="23">
        <f t="shared" si="362"/>
        <v>0</v>
      </c>
      <c r="F787" s="23"/>
      <c r="G787" s="23">
        <f>SUM(E787:F787)</f>
        <v>0</v>
      </c>
    </row>
    <row r="788" spans="1:7" ht="38.25" hidden="1" x14ac:dyDescent="0.2">
      <c r="A788" s="11" t="s">
        <v>350</v>
      </c>
      <c r="B788" s="12" t="s">
        <v>351</v>
      </c>
      <c r="C788" s="23"/>
      <c r="D788" s="23"/>
      <c r="E788" s="23">
        <f t="shared" si="362"/>
        <v>0</v>
      </c>
      <c r="F788" s="23"/>
      <c r="G788" s="23">
        <f>SUM(E788:F788)</f>
        <v>0</v>
      </c>
    </row>
    <row r="789" spans="1:7" ht="51" x14ac:dyDescent="0.2">
      <c r="A789" s="11" t="s">
        <v>378</v>
      </c>
      <c r="B789" s="12" t="s">
        <v>379</v>
      </c>
      <c r="C789" s="23"/>
      <c r="D789" s="23">
        <v>179500000</v>
      </c>
      <c r="E789" s="23">
        <f t="shared" si="362"/>
        <v>179500000</v>
      </c>
      <c r="F789" s="23"/>
      <c r="G789" s="23">
        <f>SUM(E789:F789)</f>
        <v>179500000</v>
      </c>
    </row>
    <row r="790" spans="1:7" ht="25.5" hidden="1" x14ac:dyDescent="0.2">
      <c r="A790" s="11" t="s">
        <v>385</v>
      </c>
      <c r="B790" s="12" t="s">
        <v>386</v>
      </c>
      <c r="C790" s="23"/>
      <c r="D790" s="23"/>
      <c r="E790" s="23">
        <f t="shared" si="362"/>
        <v>0</v>
      </c>
      <c r="F790" s="23"/>
      <c r="G790" s="23">
        <f>SUM(E790:F790)</f>
        <v>0</v>
      </c>
    </row>
    <row r="791" spans="1:7" ht="38.25" x14ac:dyDescent="0.2">
      <c r="A791" s="25" t="s">
        <v>73</v>
      </c>
      <c r="B791" s="37" t="s">
        <v>124</v>
      </c>
      <c r="C791" s="17">
        <f t="shared" ref="C791:F791" si="381">SUM(C792:C793)</f>
        <v>398043356</v>
      </c>
      <c r="D791" s="17">
        <f t="shared" si="381"/>
        <v>0</v>
      </c>
      <c r="E791" s="17">
        <f t="shared" si="362"/>
        <v>398043356</v>
      </c>
      <c r="F791" s="17">
        <f t="shared" si="381"/>
        <v>133820515</v>
      </c>
      <c r="G791" s="17">
        <f t="shared" ref="G791" si="382">SUM(G792:G793)</f>
        <v>531863871</v>
      </c>
    </row>
    <row r="792" spans="1:7" ht="38.25" x14ac:dyDescent="0.2">
      <c r="A792" s="11" t="s">
        <v>74</v>
      </c>
      <c r="B792" s="12" t="s">
        <v>352</v>
      </c>
      <c r="C792" s="23">
        <v>278150779</v>
      </c>
      <c r="D792" s="23"/>
      <c r="E792" s="23">
        <f t="shared" si="362"/>
        <v>278150779</v>
      </c>
      <c r="F792" s="23">
        <v>133820515</v>
      </c>
      <c r="G792" s="23">
        <f>SUM(E792:F792)</f>
        <v>411971294</v>
      </c>
    </row>
    <row r="793" spans="1:7" ht="38.25" x14ac:dyDescent="0.2">
      <c r="A793" s="11" t="s">
        <v>75</v>
      </c>
      <c r="B793" s="12" t="s">
        <v>353</v>
      </c>
      <c r="C793" s="23">
        <v>119892577</v>
      </c>
      <c r="D793" s="23"/>
      <c r="E793" s="23">
        <f t="shared" si="362"/>
        <v>119892577</v>
      </c>
      <c r="F793" s="23"/>
      <c r="G793" s="23">
        <f>SUM(E793:F793)</f>
        <v>119892577</v>
      </c>
    </row>
    <row r="794" spans="1:7" ht="25.5" x14ac:dyDescent="0.2">
      <c r="A794" s="39" t="s">
        <v>107</v>
      </c>
      <c r="B794" s="37" t="s">
        <v>108</v>
      </c>
      <c r="C794" s="17">
        <f t="shared" ref="C794:F794" si="383">SUM(C795:C796)</f>
        <v>450000000</v>
      </c>
      <c r="D794" s="17">
        <f t="shared" si="383"/>
        <v>0</v>
      </c>
      <c r="E794" s="17">
        <f t="shared" si="362"/>
        <v>450000000</v>
      </c>
      <c r="F794" s="17">
        <f t="shared" si="383"/>
        <v>0</v>
      </c>
      <c r="G794" s="17">
        <f t="shared" ref="G794" si="384">SUM(G795:G796)</f>
        <v>450000000</v>
      </c>
    </row>
    <row r="795" spans="1:7" hidden="1" x14ac:dyDescent="0.2">
      <c r="A795" s="11" t="s">
        <v>264</v>
      </c>
      <c r="B795" s="12" t="s">
        <v>265</v>
      </c>
      <c r="C795" s="23"/>
      <c r="D795" s="23"/>
      <c r="E795" s="23">
        <f t="shared" si="362"/>
        <v>0</v>
      </c>
      <c r="F795" s="23"/>
      <c r="G795" s="23">
        <f>SUM(E795:F795)</f>
        <v>0</v>
      </c>
    </row>
    <row r="796" spans="1:7" ht="25.5" x14ac:dyDescent="0.2">
      <c r="A796" s="11" t="s">
        <v>291</v>
      </c>
      <c r="B796" s="12" t="s">
        <v>292</v>
      </c>
      <c r="C796" s="23">
        <v>450000000</v>
      </c>
      <c r="D796" s="23"/>
      <c r="E796" s="23">
        <f t="shared" si="362"/>
        <v>450000000</v>
      </c>
      <c r="F796" s="23"/>
      <c r="G796" s="23">
        <f>SUM(E796:F796)</f>
        <v>450000000</v>
      </c>
    </row>
    <row r="797" spans="1:7" x14ac:dyDescent="0.2">
      <c r="A797" s="11"/>
      <c r="B797" s="12"/>
      <c r="C797" s="23"/>
      <c r="D797" s="23"/>
      <c r="E797" s="23"/>
      <c r="F797" s="23"/>
      <c r="G797" s="23"/>
    </row>
    <row r="798" spans="1:7" x14ac:dyDescent="0.2">
      <c r="A798" s="39" t="s">
        <v>336</v>
      </c>
      <c r="B798" s="37" t="s">
        <v>338</v>
      </c>
      <c r="C798" s="17">
        <f t="shared" ref="C798:F798" si="385">SUM(C799:C800)</f>
        <v>530000000</v>
      </c>
      <c r="D798" s="17">
        <f t="shared" si="385"/>
        <v>0</v>
      </c>
      <c r="E798" s="17">
        <f t="shared" si="362"/>
        <v>530000000</v>
      </c>
      <c r="F798" s="17">
        <f t="shared" si="385"/>
        <v>170000000</v>
      </c>
      <c r="G798" s="17">
        <f t="shared" ref="G798" si="386">SUM(G799:G800)</f>
        <v>700000000</v>
      </c>
    </row>
    <row r="799" spans="1:7" x14ac:dyDescent="0.2">
      <c r="A799" s="11" t="s">
        <v>334</v>
      </c>
      <c r="B799" s="12" t="s">
        <v>335</v>
      </c>
      <c r="C799" s="23">
        <v>230000000</v>
      </c>
      <c r="D799" s="23"/>
      <c r="E799" s="23">
        <f t="shared" si="362"/>
        <v>230000000</v>
      </c>
      <c r="F799" s="23">
        <v>170000000</v>
      </c>
      <c r="G799" s="23">
        <f>SUM(E799:F799)</f>
        <v>400000000</v>
      </c>
    </row>
    <row r="800" spans="1:7" x14ac:dyDescent="0.2">
      <c r="A800" s="11" t="s">
        <v>337</v>
      </c>
      <c r="B800" s="12" t="s">
        <v>339</v>
      </c>
      <c r="C800" s="23">
        <v>300000000</v>
      </c>
      <c r="D800" s="23"/>
      <c r="E800" s="23">
        <f t="shared" si="362"/>
        <v>300000000</v>
      </c>
      <c r="F800" s="23"/>
      <c r="G800" s="23">
        <f>SUM(E800:F800)</f>
        <v>300000000</v>
      </c>
    </row>
    <row r="801" spans="1:7" x14ac:dyDescent="0.2">
      <c r="A801" s="11"/>
      <c r="B801" s="12"/>
      <c r="C801" s="23"/>
      <c r="D801" s="23"/>
      <c r="E801" s="23"/>
      <c r="F801" s="23"/>
      <c r="G801" s="23"/>
    </row>
    <row r="802" spans="1:7" ht="25.5" x14ac:dyDescent="0.2">
      <c r="A802" s="39" t="s">
        <v>354</v>
      </c>
      <c r="B802" s="37" t="s">
        <v>357</v>
      </c>
      <c r="C802" s="17">
        <f t="shared" ref="C802:F802" si="387">SUM(C803:C804)</f>
        <v>120000000</v>
      </c>
      <c r="D802" s="17">
        <f t="shared" si="387"/>
        <v>0</v>
      </c>
      <c r="E802" s="17">
        <f t="shared" si="362"/>
        <v>120000000</v>
      </c>
      <c r="F802" s="17">
        <f t="shared" si="387"/>
        <v>0</v>
      </c>
      <c r="G802" s="17">
        <f t="shared" ref="G802" si="388">SUM(G803:G804)</f>
        <v>120000000</v>
      </c>
    </row>
    <row r="803" spans="1:7" x14ac:dyDescent="0.2">
      <c r="A803" s="11" t="s">
        <v>355</v>
      </c>
      <c r="B803" s="12" t="s">
        <v>367</v>
      </c>
      <c r="C803" s="23">
        <v>100000000</v>
      </c>
      <c r="D803" s="23"/>
      <c r="E803" s="23">
        <f t="shared" si="362"/>
        <v>100000000</v>
      </c>
      <c r="F803" s="23"/>
      <c r="G803" s="23">
        <f>SUM(E803:F803)</f>
        <v>100000000</v>
      </c>
    </row>
    <row r="804" spans="1:7" x14ac:dyDescent="0.2">
      <c r="A804" s="11" t="s">
        <v>356</v>
      </c>
      <c r="B804" s="12" t="s">
        <v>368</v>
      </c>
      <c r="C804" s="23">
        <v>20000000</v>
      </c>
      <c r="D804" s="23"/>
      <c r="E804" s="23">
        <f t="shared" si="362"/>
        <v>20000000</v>
      </c>
      <c r="F804" s="23"/>
      <c r="G804" s="23">
        <f>SUM(E804:F804)</f>
        <v>20000000</v>
      </c>
    </row>
    <row r="805" spans="1:7" hidden="1" x14ac:dyDescent="0.2">
      <c r="A805" s="11"/>
      <c r="B805" s="12"/>
      <c r="C805" s="23"/>
      <c r="D805" s="23"/>
      <c r="E805" s="23">
        <f t="shared" si="362"/>
        <v>0</v>
      </c>
      <c r="F805" s="23"/>
      <c r="G805" s="23"/>
    </row>
    <row r="806" spans="1:7" ht="25.5" hidden="1" x14ac:dyDescent="0.2">
      <c r="A806" s="39" t="s">
        <v>358</v>
      </c>
      <c r="B806" s="37" t="s">
        <v>362</v>
      </c>
      <c r="C806" s="17">
        <f t="shared" ref="C806:G806" si="389">+C807</f>
        <v>0</v>
      </c>
      <c r="D806" s="17">
        <f t="shared" si="389"/>
        <v>0</v>
      </c>
      <c r="E806" s="17">
        <f t="shared" si="362"/>
        <v>0</v>
      </c>
      <c r="F806" s="17">
        <f t="shared" si="389"/>
        <v>0</v>
      </c>
      <c r="G806" s="17">
        <f t="shared" si="389"/>
        <v>0</v>
      </c>
    </row>
    <row r="807" spans="1:7" ht="25.5" hidden="1" x14ac:dyDescent="0.2">
      <c r="A807" s="39" t="s">
        <v>359</v>
      </c>
      <c r="B807" s="37" t="s">
        <v>363</v>
      </c>
      <c r="C807" s="17">
        <f t="shared" ref="C807:F807" si="390">SUM(C808:C809)</f>
        <v>0</v>
      </c>
      <c r="D807" s="17">
        <f t="shared" si="390"/>
        <v>0</v>
      </c>
      <c r="E807" s="17">
        <f t="shared" si="362"/>
        <v>0</v>
      </c>
      <c r="F807" s="17">
        <f t="shared" si="390"/>
        <v>0</v>
      </c>
      <c r="G807" s="17">
        <f t="shared" ref="G807" si="391">SUM(G808:G809)</f>
        <v>0</v>
      </c>
    </row>
    <row r="808" spans="1:7" ht="51" hidden="1" x14ac:dyDescent="0.2">
      <c r="A808" s="11" t="s">
        <v>360</v>
      </c>
      <c r="B808" s="12" t="s">
        <v>364</v>
      </c>
      <c r="C808" s="23"/>
      <c r="D808" s="23"/>
      <c r="E808" s="23">
        <f t="shared" si="362"/>
        <v>0</v>
      </c>
      <c r="F808" s="23"/>
      <c r="G808" s="23">
        <f>SUM(E808:F808)</f>
        <v>0</v>
      </c>
    </row>
    <row r="809" spans="1:7" ht="25.5" hidden="1" x14ac:dyDescent="0.2">
      <c r="A809" s="11" t="s">
        <v>361</v>
      </c>
      <c r="B809" s="12" t="s">
        <v>365</v>
      </c>
      <c r="C809" s="23"/>
      <c r="D809" s="23"/>
      <c r="E809" s="23">
        <f t="shared" si="362"/>
        <v>0</v>
      </c>
      <c r="F809" s="23"/>
      <c r="G809" s="23">
        <f>SUM(E809:F809)</f>
        <v>0</v>
      </c>
    </row>
    <row r="810" spans="1:7" x14ac:dyDescent="0.2">
      <c r="A810" s="11"/>
      <c r="B810" s="12"/>
      <c r="C810" s="23"/>
      <c r="D810" s="23"/>
      <c r="E810" s="23"/>
      <c r="F810" s="23"/>
      <c r="G810" s="23"/>
    </row>
    <row r="811" spans="1:7" ht="25.5" x14ac:dyDescent="0.2">
      <c r="A811" s="26">
        <v>7</v>
      </c>
      <c r="B811" s="30" t="s">
        <v>109</v>
      </c>
      <c r="C811" s="17">
        <f t="shared" ref="C811:G811" si="392">+C812</f>
        <v>2410285400</v>
      </c>
      <c r="D811" s="17">
        <f t="shared" si="392"/>
        <v>1913600000</v>
      </c>
      <c r="E811" s="17">
        <f t="shared" si="362"/>
        <v>4323885400</v>
      </c>
      <c r="F811" s="17">
        <f t="shared" si="392"/>
        <v>0</v>
      </c>
      <c r="G811" s="17">
        <f t="shared" si="392"/>
        <v>4323885400</v>
      </c>
    </row>
    <row r="812" spans="1:7" ht="38.25" x14ac:dyDescent="0.2">
      <c r="A812" s="26" t="s">
        <v>110</v>
      </c>
      <c r="B812" s="30" t="s">
        <v>112</v>
      </c>
      <c r="C812" s="17">
        <f t="shared" ref="C812:F812" si="393">+C813+C815+C818</f>
        <v>2410285400</v>
      </c>
      <c r="D812" s="17">
        <f t="shared" si="393"/>
        <v>1913600000</v>
      </c>
      <c r="E812" s="17">
        <f t="shared" si="362"/>
        <v>4323885400</v>
      </c>
      <c r="F812" s="17">
        <f t="shared" si="393"/>
        <v>0</v>
      </c>
      <c r="G812" s="17">
        <f t="shared" ref="G812" si="394">+G813+G815+G818</f>
        <v>4323885400</v>
      </c>
    </row>
    <row r="813" spans="1:7" ht="38.25" hidden="1" x14ac:dyDescent="0.2">
      <c r="A813" s="26" t="s">
        <v>138</v>
      </c>
      <c r="B813" s="30" t="s">
        <v>140</v>
      </c>
      <c r="C813" s="17">
        <f t="shared" ref="C813:G813" si="395">+C814</f>
        <v>0</v>
      </c>
      <c r="D813" s="17">
        <f t="shared" si="395"/>
        <v>0</v>
      </c>
      <c r="E813" s="17">
        <f t="shared" si="362"/>
        <v>0</v>
      </c>
      <c r="F813" s="17">
        <f t="shared" si="395"/>
        <v>0</v>
      </c>
      <c r="G813" s="17">
        <f t="shared" si="395"/>
        <v>0</v>
      </c>
    </row>
    <row r="814" spans="1:7" hidden="1" x14ac:dyDescent="0.2">
      <c r="A814" s="11" t="s">
        <v>139</v>
      </c>
      <c r="B814" s="12" t="s">
        <v>69</v>
      </c>
      <c r="C814" s="23"/>
      <c r="D814" s="23"/>
      <c r="E814" s="23">
        <f t="shared" si="362"/>
        <v>0</v>
      </c>
      <c r="F814" s="23"/>
      <c r="G814" s="23">
        <f>SUM(E814:F814)</f>
        <v>0</v>
      </c>
    </row>
    <row r="815" spans="1:7" hidden="1" x14ac:dyDescent="0.2">
      <c r="A815" s="11"/>
      <c r="B815" s="12"/>
      <c r="C815" s="17">
        <v>0</v>
      </c>
      <c r="D815" s="17">
        <v>0</v>
      </c>
      <c r="E815" s="17">
        <f t="shared" si="362"/>
        <v>0</v>
      </c>
      <c r="F815" s="17">
        <v>0</v>
      </c>
      <c r="G815" s="17">
        <v>0</v>
      </c>
    </row>
    <row r="816" spans="1:7" hidden="1" x14ac:dyDescent="0.2">
      <c r="A816" s="11" t="s">
        <v>111</v>
      </c>
      <c r="B816" s="12"/>
      <c r="C816" s="23"/>
      <c r="D816" s="23"/>
      <c r="E816" s="23">
        <f t="shared" ref="E816:E879" si="396">SUM(C816:D816)</f>
        <v>0</v>
      </c>
      <c r="F816" s="23"/>
      <c r="G816" s="23">
        <f>SUM(E816:F816)</f>
        <v>0</v>
      </c>
    </row>
    <row r="817" spans="1:7" hidden="1" x14ac:dyDescent="0.2">
      <c r="A817" s="11"/>
      <c r="B817" s="12"/>
      <c r="C817" s="23"/>
      <c r="D817" s="23"/>
      <c r="E817" s="23">
        <f t="shared" si="396"/>
        <v>0</v>
      </c>
      <c r="F817" s="23"/>
      <c r="G817" s="23"/>
    </row>
    <row r="818" spans="1:7" ht="38.25" x14ac:dyDescent="0.2">
      <c r="A818" s="26" t="s">
        <v>380</v>
      </c>
      <c r="B818" s="30" t="s">
        <v>382</v>
      </c>
      <c r="C818" s="17">
        <f t="shared" ref="C818:G818" si="397">+C819</f>
        <v>2410285400</v>
      </c>
      <c r="D818" s="17">
        <f t="shared" si="397"/>
        <v>1913600000</v>
      </c>
      <c r="E818" s="17">
        <f t="shared" si="396"/>
        <v>4323885400</v>
      </c>
      <c r="F818" s="17">
        <f t="shared" si="397"/>
        <v>0</v>
      </c>
      <c r="G818" s="17">
        <f t="shared" si="397"/>
        <v>4323885400</v>
      </c>
    </row>
    <row r="819" spans="1:7" ht="38.25" x14ac:dyDescent="0.2">
      <c r="A819" s="11" t="s">
        <v>381</v>
      </c>
      <c r="B819" s="12" t="s">
        <v>383</v>
      </c>
      <c r="C819" s="23">
        <f>2410285400</f>
        <v>2410285400</v>
      </c>
      <c r="D819" s="23">
        <f>1913600000</f>
        <v>1913600000</v>
      </c>
      <c r="E819" s="23">
        <f t="shared" si="396"/>
        <v>4323885400</v>
      </c>
      <c r="F819" s="23"/>
      <c r="G819" s="23">
        <f>SUM(E819:F819)</f>
        <v>4323885400</v>
      </c>
    </row>
    <row r="820" spans="1:7" hidden="1" x14ac:dyDescent="0.2">
      <c r="A820" s="11"/>
      <c r="B820" s="12"/>
      <c r="C820" s="23"/>
      <c r="D820" s="23"/>
      <c r="E820" s="23">
        <f t="shared" si="396"/>
        <v>0</v>
      </c>
      <c r="F820" s="23"/>
      <c r="G820" s="23"/>
    </row>
    <row r="821" spans="1:7" hidden="1" x14ac:dyDescent="0.2">
      <c r="A821" s="26">
        <v>8</v>
      </c>
      <c r="B821" s="14"/>
      <c r="C821" s="17">
        <f t="shared" ref="C821:F821" si="398">SUM(C822:C823)</f>
        <v>0</v>
      </c>
      <c r="D821" s="17">
        <f t="shared" si="398"/>
        <v>0</v>
      </c>
      <c r="E821" s="17">
        <f t="shared" si="396"/>
        <v>0</v>
      </c>
      <c r="F821" s="17">
        <f t="shared" si="398"/>
        <v>0</v>
      </c>
      <c r="G821" s="17">
        <f t="shared" ref="G821" si="399">SUM(G822:G823)</f>
        <v>0</v>
      </c>
    </row>
    <row r="822" spans="1:7" ht="25.5" hidden="1" x14ac:dyDescent="0.2">
      <c r="A822" s="11" t="s">
        <v>266</v>
      </c>
      <c r="B822" s="12" t="s">
        <v>267</v>
      </c>
      <c r="C822" s="23"/>
      <c r="D822" s="23"/>
      <c r="E822" s="23">
        <f t="shared" si="396"/>
        <v>0</v>
      </c>
      <c r="F822" s="23"/>
      <c r="G822" s="23">
        <f>SUM(E822:F822)</f>
        <v>0</v>
      </c>
    </row>
    <row r="823" spans="1:7" ht="25.5" hidden="1" x14ac:dyDescent="0.2">
      <c r="A823" s="11" t="s">
        <v>268</v>
      </c>
      <c r="B823" s="12" t="s">
        <v>269</v>
      </c>
      <c r="C823" s="23"/>
      <c r="D823" s="23"/>
      <c r="E823" s="23">
        <f t="shared" si="396"/>
        <v>0</v>
      </c>
      <c r="F823" s="23"/>
      <c r="G823" s="23">
        <f>SUM(E823:F823)</f>
        <v>0</v>
      </c>
    </row>
    <row r="824" spans="1:7" hidden="1" x14ac:dyDescent="0.2">
      <c r="A824" s="26">
        <v>9</v>
      </c>
      <c r="B824" s="30" t="s">
        <v>76</v>
      </c>
      <c r="C824" s="17">
        <f t="shared" ref="C824:G824" si="400">+C825</f>
        <v>0</v>
      </c>
      <c r="D824" s="17">
        <f t="shared" si="400"/>
        <v>0</v>
      </c>
      <c r="E824" s="17">
        <f t="shared" si="396"/>
        <v>0</v>
      </c>
      <c r="F824" s="17">
        <f t="shared" si="400"/>
        <v>0</v>
      </c>
      <c r="G824" s="17">
        <f t="shared" si="400"/>
        <v>0</v>
      </c>
    </row>
    <row r="825" spans="1:7" ht="25.5" hidden="1" x14ac:dyDescent="0.2">
      <c r="A825" s="26" t="s">
        <v>77</v>
      </c>
      <c r="B825" s="30" t="s">
        <v>78</v>
      </c>
      <c r="C825" s="17">
        <f t="shared" ref="C825:F825" si="401">+C826+C827</f>
        <v>0</v>
      </c>
      <c r="D825" s="17">
        <f t="shared" si="401"/>
        <v>0</v>
      </c>
      <c r="E825" s="17">
        <f t="shared" si="396"/>
        <v>0</v>
      </c>
      <c r="F825" s="17">
        <f t="shared" si="401"/>
        <v>0</v>
      </c>
      <c r="G825" s="17">
        <f t="shared" ref="G825" si="402">+G826+G827</f>
        <v>0</v>
      </c>
    </row>
    <row r="826" spans="1:7" ht="25.5" hidden="1" x14ac:dyDescent="0.2">
      <c r="A826" s="11" t="s">
        <v>79</v>
      </c>
      <c r="B826" s="12" t="s">
        <v>80</v>
      </c>
      <c r="C826" s="23"/>
      <c r="D826" s="23"/>
      <c r="E826" s="23">
        <f t="shared" si="396"/>
        <v>0</v>
      </c>
      <c r="F826" s="23"/>
      <c r="G826" s="23">
        <f>SUM(E826:F826)</f>
        <v>0</v>
      </c>
    </row>
    <row r="827" spans="1:7" ht="38.25" hidden="1" x14ac:dyDescent="0.2">
      <c r="A827" s="11" t="s">
        <v>81</v>
      </c>
      <c r="B827" s="12" t="s">
        <v>82</v>
      </c>
      <c r="C827" s="23"/>
      <c r="D827" s="23"/>
      <c r="E827" s="23">
        <f t="shared" si="396"/>
        <v>0</v>
      </c>
      <c r="F827" s="23"/>
      <c r="G827" s="23">
        <f>SUM(E827:F827)</f>
        <v>0</v>
      </c>
    </row>
    <row r="829" spans="1:7" ht="14.25" x14ac:dyDescent="0.2">
      <c r="A829" s="97" t="s">
        <v>384</v>
      </c>
      <c r="B829" s="98"/>
      <c r="C829" s="61">
        <f>+C830-12966549000</f>
        <v>0</v>
      </c>
      <c r="D829" s="61"/>
      <c r="E829" s="61"/>
      <c r="F829" s="61">
        <f>+F830-466539600</f>
        <v>0</v>
      </c>
      <c r="G829" s="61">
        <f>+C830+F830-G830</f>
        <v>0</v>
      </c>
    </row>
    <row r="830" spans="1:7" x14ac:dyDescent="0.2">
      <c r="A830" s="7" t="s">
        <v>277</v>
      </c>
      <c r="B830" s="6"/>
      <c r="C830" s="17">
        <f t="shared" ref="C830:F830" si="403">+C831+C863+C923+C959+C962+C987+C1016+C1026+C1029</f>
        <v>12966549000</v>
      </c>
      <c r="D830" s="17">
        <f t="shared" si="403"/>
        <v>0</v>
      </c>
      <c r="E830" s="17">
        <f t="shared" si="396"/>
        <v>12966549000</v>
      </c>
      <c r="F830" s="17">
        <f t="shared" si="403"/>
        <v>466539600</v>
      </c>
      <c r="G830" s="17">
        <f t="shared" ref="G830" si="404">+G831+G863+G923+G959+G962+G987+G1016+G1026+G1029</f>
        <v>13433088600</v>
      </c>
    </row>
    <row r="831" spans="1:7" x14ac:dyDescent="0.2">
      <c r="A831" s="20">
        <v>0</v>
      </c>
      <c r="B831" s="21" t="s">
        <v>1</v>
      </c>
      <c r="C831" s="17">
        <f t="shared" ref="C831:F831" si="405">+C836+C842+C848+C854+C859+C832</f>
        <v>12807508009</v>
      </c>
      <c r="D831" s="17">
        <f t="shared" si="405"/>
        <v>0</v>
      </c>
      <c r="E831" s="17">
        <f t="shared" si="396"/>
        <v>12807508009</v>
      </c>
      <c r="F831" s="17">
        <f t="shared" si="405"/>
        <v>183514600</v>
      </c>
      <c r="G831" s="17">
        <f t="shared" ref="G831" si="406">+G836+G842+G848+G854+G859+G832</f>
        <v>12991022609</v>
      </c>
    </row>
    <row r="832" spans="1:7" x14ac:dyDescent="0.2">
      <c r="A832" s="20" t="s">
        <v>293</v>
      </c>
      <c r="B832" s="21"/>
      <c r="C832" s="17">
        <f t="shared" ref="C832:F832" si="407">SUM(C833:C835)</f>
        <v>4305383600</v>
      </c>
      <c r="D832" s="17">
        <f t="shared" si="407"/>
        <v>0</v>
      </c>
      <c r="E832" s="17">
        <f t="shared" si="396"/>
        <v>4305383600</v>
      </c>
      <c r="F832" s="17">
        <f t="shared" si="407"/>
        <v>0</v>
      </c>
      <c r="G832" s="17">
        <f t="shared" ref="G832" si="408">SUM(G833:G835)</f>
        <v>4305383600</v>
      </c>
    </row>
    <row r="833" spans="1:7" x14ac:dyDescent="0.2">
      <c r="A833" s="10" t="s">
        <v>294</v>
      </c>
      <c r="B833" s="12" t="s">
        <v>295</v>
      </c>
      <c r="C833" s="23">
        <v>4305383600</v>
      </c>
      <c r="D833" s="23"/>
      <c r="E833" s="23">
        <f t="shared" si="396"/>
        <v>4305383600</v>
      </c>
      <c r="F833" s="23"/>
      <c r="G833" s="23">
        <f>SUM(E833:F833)</f>
        <v>4305383600</v>
      </c>
    </row>
    <row r="834" spans="1:7" hidden="1" x14ac:dyDescent="0.2">
      <c r="A834" s="10" t="s">
        <v>371</v>
      </c>
      <c r="B834" s="12" t="s">
        <v>372</v>
      </c>
      <c r="C834" s="23"/>
      <c r="D834" s="23"/>
      <c r="E834" s="23">
        <f t="shared" si="396"/>
        <v>0</v>
      </c>
      <c r="F834" s="23"/>
      <c r="G834" s="23">
        <f>SUM(E834:F834)</f>
        <v>0</v>
      </c>
    </row>
    <row r="835" spans="1:7" hidden="1" x14ac:dyDescent="0.2">
      <c r="A835" s="10" t="s">
        <v>296</v>
      </c>
      <c r="B835" s="12" t="s">
        <v>297</v>
      </c>
      <c r="C835" s="23"/>
      <c r="D835" s="23"/>
      <c r="E835" s="23">
        <f t="shared" si="396"/>
        <v>0</v>
      </c>
      <c r="F835" s="23"/>
      <c r="G835" s="23">
        <f>SUM(E835:F835)</f>
        <v>0</v>
      </c>
    </row>
    <row r="836" spans="1:7" ht="25.5" hidden="1" x14ac:dyDescent="0.2">
      <c r="A836" s="20" t="s">
        <v>2</v>
      </c>
      <c r="B836" s="21" t="s">
        <v>3</v>
      </c>
      <c r="C836" s="17">
        <f t="shared" ref="C836:F836" si="409">SUM(C837:C841)</f>
        <v>0</v>
      </c>
      <c r="D836" s="17">
        <f t="shared" si="409"/>
        <v>0</v>
      </c>
      <c r="E836" s="17">
        <f t="shared" si="396"/>
        <v>0</v>
      </c>
      <c r="F836" s="17">
        <f t="shared" si="409"/>
        <v>0</v>
      </c>
      <c r="G836" s="17">
        <f t="shared" ref="G836" si="410">SUM(G837:G841)</f>
        <v>0</v>
      </c>
    </row>
    <row r="837" spans="1:7" hidden="1" x14ac:dyDescent="0.2">
      <c r="A837" s="10" t="s">
        <v>298</v>
      </c>
      <c r="B837" s="12" t="s">
        <v>299</v>
      </c>
      <c r="C837" s="23"/>
      <c r="D837" s="23"/>
      <c r="E837" s="23">
        <f t="shared" si="396"/>
        <v>0</v>
      </c>
      <c r="F837" s="23"/>
      <c r="G837" s="23">
        <f>SUM(E837:F837)</f>
        <v>0</v>
      </c>
    </row>
    <row r="838" spans="1:7" hidden="1" x14ac:dyDescent="0.2">
      <c r="A838" s="10" t="s">
        <v>373</v>
      </c>
      <c r="B838" s="12" t="s">
        <v>374</v>
      </c>
      <c r="C838" s="23"/>
      <c r="D838" s="23"/>
      <c r="E838" s="23">
        <f t="shared" si="396"/>
        <v>0</v>
      </c>
      <c r="F838" s="23"/>
      <c r="G838" s="23">
        <f>SUM(E838:F838)</f>
        <v>0</v>
      </c>
    </row>
    <row r="839" spans="1:7" hidden="1" x14ac:dyDescent="0.2">
      <c r="A839" s="10" t="s">
        <v>300</v>
      </c>
      <c r="B839" s="12" t="s">
        <v>301</v>
      </c>
      <c r="C839" s="23"/>
      <c r="D839" s="23"/>
      <c r="E839" s="23">
        <f t="shared" si="396"/>
        <v>0</v>
      </c>
      <c r="F839" s="23"/>
      <c r="G839" s="23">
        <f>SUM(E839:F839)</f>
        <v>0</v>
      </c>
    </row>
    <row r="840" spans="1:7" hidden="1" x14ac:dyDescent="0.2">
      <c r="A840" s="10" t="s">
        <v>303</v>
      </c>
      <c r="B840" s="12" t="s">
        <v>302</v>
      </c>
      <c r="C840" s="23"/>
      <c r="D840" s="23"/>
      <c r="E840" s="23">
        <f t="shared" si="396"/>
        <v>0</v>
      </c>
      <c r="F840" s="23"/>
      <c r="G840" s="23">
        <f>SUM(E840:F840)</f>
        <v>0</v>
      </c>
    </row>
    <row r="841" spans="1:7" hidden="1" x14ac:dyDescent="0.2">
      <c r="A841" s="10" t="s">
        <v>4</v>
      </c>
      <c r="B841" s="12" t="s">
        <v>276</v>
      </c>
      <c r="C841" s="23"/>
      <c r="D841" s="23"/>
      <c r="E841" s="23">
        <f t="shared" si="396"/>
        <v>0</v>
      </c>
      <c r="F841" s="23"/>
      <c r="G841" s="23">
        <f>SUM(E841:F841)</f>
        <v>0</v>
      </c>
    </row>
    <row r="842" spans="1:7" x14ac:dyDescent="0.2">
      <c r="A842" s="20" t="s">
        <v>308</v>
      </c>
      <c r="B842" s="21"/>
      <c r="C842" s="17">
        <f t="shared" ref="C842:F842" si="411">SUM(C843:C847)</f>
        <v>6434521400</v>
      </c>
      <c r="D842" s="17">
        <f t="shared" si="411"/>
        <v>0</v>
      </c>
      <c r="E842" s="17">
        <f t="shared" si="396"/>
        <v>6434521400</v>
      </c>
      <c r="F842" s="17">
        <f t="shared" si="411"/>
        <v>183514600</v>
      </c>
      <c r="G842" s="17">
        <f t="shared" ref="G842" si="412">SUM(G843:G847)</f>
        <v>6618036000</v>
      </c>
    </row>
    <row r="843" spans="1:7" x14ac:dyDescent="0.2">
      <c r="A843" s="10" t="s">
        <v>342</v>
      </c>
      <c r="B843" s="12" t="s">
        <v>344</v>
      </c>
      <c r="C843" s="23">
        <v>1555364000</v>
      </c>
      <c r="D843" s="23"/>
      <c r="E843" s="23">
        <f t="shared" si="396"/>
        <v>1555364000</v>
      </c>
      <c r="F843" s="23"/>
      <c r="G843" s="23">
        <f>SUM(E843:F843)</f>
        <v>1555364000</v>
      </c>
    </row>
    <row r="844" spans="1:7" ht="25.5" x14ac:dyDescent="0.2">
      <c r="A844" s="10" t="s">
        <v>343</v>
      </c>
      <c r="B844" s="12" t="s">
        <v>345</v>
      </c>
      <c r="C844" s="23">
        <v>2341030000</v>
      </c>
      <c r="D844" s="23"/>
      <c r="E844" s="23">
        <f t="shared" si="396"/>
        <v>2341030000</v>
      </c>
      <c r="F844" s="23"/>
      <c r="G844" s="23">
        <f>SUM(E844:F844)</f>
        <v>2341030000</v>
      </c>
    </row>
    <row r="845" spans="1:7" x14ac:dyDescent="0.2">
      <c r="A845" s="10" t="s">
        <v>304</v>
      </c>
      <c r="B845" s="12" t="s">
        <v>306</v>
      </c>
      <c r="C845" s="23">
        <v>614484400</v>
      </c>
      <c r="D845" s="23"/>
      <c r="E845" s="23">
        <f t="shared" si="396"/>
        <v>614484400</v>
      </c>
      <c r="F845" s="23">
        <v>183514600</v>
      </c>
      <c r="G845" s="23">
        <f>SUM(E845:F845)</f>
        <v>797999000</v>
      </c>
    </row>
    <row r="846" spans="1:7" x14ac:dyDescent="0.2">
      <c r="A846" s="10" t="s">
        <v>346</v>
      </c>
      <c r="B846" s="12" t="s">
        <v>347</v>
      </c>
      <c r="C846" s="23">
        <v>727699000</v>
      </c>
      <c r="D846" s="23"/>
      <c r="E846" s="23">
        <f t="shared" si="396"/>
        <v>727699000</v>
      </c>
      <c r="F846" s="23"/>
      <c r="G846" s="23">
        <f>SUM(E846:F846)</f>
        <v>727699000</v>
      </c>
    </row>
    <row r="847" spans="1:7" x14ac:dyDescent="0.2">
      <c r="A847" s="10" t="s">
        <v>305</v>
      </c>
      <c r="B847" s="12" t="s">
        <v>307</v>
      </c>
      <c r="C847" s="23">
        <v>1195944000</v>
      </c>
      <c r="D847" s="23"/>
      <c r="E847" s="23">
        <f t="shared" si="396"/>
        <v>1195944000</v>
      </c>
      <c r="F847" s="23"/>
      <c r="G847" s="23">
        <f>SUM(E847:F847)</f>
        <v>1195944000</v>
      </c>
    </row>
    <row r="848" spans="1:7" x14ac:dyDescent="0.2">
      <c r="A848" s="20" t="s">
        <v>309</v>
      </c>
      <c r="B848" s="21"/>
      <c r="C848" s="17">
        <f t="shared" ref="C848:F848" si="413">SUM(C849:C853)</f>
        <v>987228509</v>
      </c>
      <c r="D848" s="17">
        <f t="shared" si="413"/>
        <v>0</v>
      </c>
      <c r="E848" s="17">
        <f t="shared" si="396"/>
        <v>987228509</v>
      </c>
      <c r="F848" s="17">
        <f t="shared" si="413"/>
        <v>0</v>
      </c>
      <c r="G848" s="17">
        <f t="shared" ref="G848" si="414">SUM(G849:G853)</f>
        <v>987228509</v>
      </c>
    </row>
    <row r="849" spans="1:7" ht="38.25" x14ac:dyDescent="0.2">
      <c r="A849" s="52" t="s">
        <v>310</v>
      </c>
      <c r="B849" s="12" t="s">
        <v>315</v>
      </c>
      <c r="C849" s="23">
        <v>936601406</v>
      </c>
      <c r="D849" s="23"/>
      <c r="E849" s="23">
        <f t="shared" si="396"/>
        <v>936601406</v>
      </c>
      <c r="F849" s="23"/>
      <c r="G849" s="23">
        <f>SUM(E849:F849)</f>
        <v>936601406</v>
      </c>
    </row>
    <row r="850" spans="1:7" ht="25.5" hidden="1" x14ac:dyDescent="0.2">
      <c r="A850" s="52" t="s">
        <v>311</v>
      </c>
      <c r="B850" s="12" t="s">
        <v>316</v>
      </c>
      <c r="C850" s="23"/>
      <c r="D850" s="23"/>
      <c r="E850" s="23">
        <f t="shared" si="396"/>
        <v>0</v>
      </c>
      <c r="F850" s="23"/>
      <c r="G850" s="23">
        <f>SUM(E850:F850)</f>
        <v>0</v>
      </c>
    </row>
    <row r="851" spans="1:7" ht="38.25" hidden="1" x14ac:dyDescent="0.2">
      <c r="A851" s="52" t="s">
        <v>312</v>
      </c>
      <c r="B851" s="12" t="s">
        <v>317</v>
      </c>
      <c r="C851" s="23"/>
      <c r="D851" s="23"/>
      <c r="E851" s="23">
        <f t="shared" si="396"/>
        <v>0</v>
      </c>
      <c r="F851" s="23"/>
      <c r="G851" s="23">
        <f>SUM(E851:F851)</f>
        <v>0</v>
      </c>
    </row>
    <row r="852" spans="1:7" ht="38.25" hidden="1" x14ac:dyDescent="0.2">
      <c r="A852" s="52" t="s">
        <v>313</v>
      </c>
      <c r="B852" s="12" t="s">
        <v>318</v>
      </c>
      <c r="C852" s="23"/>
      <c r="D852" s="23"/>
      <c r="E852" s="23">
        <f t="shared" si="396"/>
        <v>0</v>
      </c>
      <c r="F852" s="23"/>
      <c r="G852" s="23">
        <f>SUM(E852:F852)</f>
        <v>0</v>
      </c>
    </row>
    <row r="853" spans="1:7" ht="38.25" x14ac:dyDescent="0.2">
      <c r="A853" s="52" t="s">
        <v>314</v>
      </c>
      <c r="B853" s="12" t="s">
        <v>319</v>
      </c>
      <c r="C853" s="23">
        <v>50627103</v>
      </c>
      <c r="D853" s="23"/>
      <c r="E853" s="23">
        <f t="shared" si="396"/>
        <v>50627103</v>
      </c>
      <c r="F853" s="23"/>
      <c r="G853" s="23">
        <f>SUM(E853:F853)</f>
        <v>50627103</v>
      </c>
    </row>
    <row r="854" spans="1:7" x14ac:dyDescent="0.2">
      <c r="A854" s="20" t="s">
        <v>320</v>
      </c>
      <c r="B854" s="21"/>
      <c r="C854" s="17">
        <f t="shared" ref="C854:F854" si="415">SUM(C855:C858)</f>
        <v>1080374500</v>
      </c>
      <c r="D854" s="17">
        <f t="shared" si="415"/>
        <v>0</v>
      </c>
      <c r="E854" s="17">
        <f t="shared" si="396"/>
        <v>1080374500</v>
      </c>
      <c r="F854" s="17">
        <f t="shared" si="415"/>
        <v>0</v>
      </c>
      <c r="G854" s="17">
        <f t="shared" ref="G854" si="416">SUM(G855:G858)</f>
        <v>1080374500</v>
      </c>
    </row>
    <row r="855" spans="1:7" ht="38.25" x14ac:dyDescent="0.2">
      <c r="A855" s="52" t="s">
        <v>321</v>
      </c>
      <c r="B855" s="12" t="s">
        <v>325</v>
      </c>
      <c r="C855" s="23">
        <v>514371366</v>
      </c>
      <c r="D855" s="23"/>
      <c r="E855" s="23">
        <f t="shared" si="396"/>
        <v>514371366</v>
      </c>
      <c r="F855" s="23"/>
      <c r="G855" s="23">
        <f>SUM(E855:F855)</f>
        <v>514371366</v>
      </c>
    </row>
    <row r="856" spans="1:7" ht="38.25" x14ac:dyDescent="0.2">
      <c r="A856" s="52" t="s">
        <v>322</v>
      </c>
      <c r="B856" s="12" t="s">
        <v>326</v>
      </c>
      <c r="C856" s="23">
        <v>151881309</v>
      </c>
      <c r="D856" s="23"/>
      <c r="E856" s="23">
        <f t="shared" si="396"/>
        <v>151881309</v>
      </c>
      <c r="F856" s="23"/>
      <c r="G856" s="23">
        <f>SUM(E856:F856)</f>
        <v>151881309</v>
      </c>
    </row>
    <row r="857" spans="1:7" ht="25.5" x14ac:dyDescent="0.2">
      <c r="A857" s="52" t="s">
        <v>323</v>
      </c>
      <c r="B857" s="12" t="s">
        <v>327</v>
      </c>
      <c r="C857" s="23">
        <v>303762618</v>
      </c>
      <c r="D857" s="23"/>
      <c r="E857" s="23">
        <f t="shared" si="396"/>
        <v>303762618</v>
      </c>
      <c r="F857" s="23"/>
      <c r="G857" s="23">
        <f>SUM(E857:F857)</f>
        <v>303762618</v>
      </c>
    </row>
    <row r="858" spans="1:7" ht="38.25" x14ac:dyDescent="0.2">
      <c r="A858" s="52" t="s">
        <v>324</v>
      </c>
      <c r="B858" s="12" t="s">
        <v>328</v>
      </c>
      <c r="C858" s="23">
        <v>110359207</v>
      </c>
      <c r="D858" s="23"/>
      <c r="E858" s="23">
        <f t="shared" si="396"/>
        <v>110359207</v>
      </c>
      <c r="F858" s="23"/>
      <c r="G858" s="23">
        <f>SUM(E858:F858)</f>
        <v>110359207</v>
      </c>
    </row>
    <row r="859" spans="1:7" ht="25.5" hidden="1" x14ac:dyDescent="0.2">
      <c r="A859" s="20" t="s">
        <v>331</v>
      </c>
      <c r="B859" s="21" t="s">
        <v>377</v>
      </c>
      <c r="C859" s="17">
        <f t="shared" ref="C859:F859" si="417">SUM(C860:C861)</f>
        <v>0</v>
      </c>
      <c r="D859" s="17">
        <f t="shared" si="417"/>
        <v>0</v>
      </c>
      <c r="E859" s="17">
        <f t="shared" si="396"/>
        <v>0</v>
      </c>
      <c r="F859" s="17">
        <f t="shared" si="417"/>
        <v>0</v>
      </c>
      <c r="G859" s="17">
        <f t="shared" ref="G859" si="418">SUM(G860:G861)</f>
        <v>0</v>
      </c>
    </row>
    <row r="860" spans="1:7" ht="25.5" hidden="1" x14ac:dyDescent="0.2">
      <c r="A860" s="52" t="s">
        <v>375</v>
      </c>
      <c r="B860" s="12" t="s">
        <v>376</v>
      </c>
      <c r="C860" s="23"/>
      <c r="D860" s="23"/>
      <c r="E860" s="23">
        <f t="shared" si="396"/>
        <v>0</v>
      </c>
      <c r="F860" s="23"/>
      <c r="G860" s="23">
        <f>SUM(E860:F860)</f>
        <v>0</v>
      </c>
    </row>
    <row r="861" spans="1:7" hidden="1" x14ac:dyDescent="0.2">
      <c r="A861" s="52" t="s">
        <v>329</v>
      </c>
      <c r="B861" s="12" t="s">
        <v>330</v>
      </c>
      <c r="C861" s="23"/>
      <c r="D861" s="23"/>
      <c r="E861" s="23">
        <f t="shared" si="396"/>
        <v>0</v>
      </c>
      <c r="F861" s="23"/>
      <c r="G861" s="23">
        <f>SUM(E861:F861)</f>
        <v>0</v>
      </c>
    </row>
    <row r="862" spans="1:7" x14ac:dyDescent="0.2">
      <c r="A862" s="52"/>
      <c r="B862" s="12"/>
      <c r="C862" s="23"/>
      <c r="D862" s="23"/>
      <c r="E862" s="23"/>
      <c r="F862" s="23"/>
      <c r="G862" s="23"/>
    </row>
    <row r="863" spans="1:7" x14ac:dyDescent="0.2">
      <c r="A863" s="20">
        <v>1</v>
      </c>
      <c r="B863" s="21" t="s">
        <v>5</v>
      </c>
      <c r="C863" s="17">
        <f t="shared" ref="C863:F863" si="419">+C864+C870+C876+C884+C892+C898+C901+C905+C915+C919</f>
        <v>0</v>
      </c>
      <c r="D863" s="17">
        <f t="shared" si="419"/>
        <v>0</v>
      </c>
      <c r="E863" s="17">
        <f t="shared" si="396"/>
        <v>0</v>
      </c>
      <c r="F863" s="17">
        <f t="shared" si="419"/>
        <v>42000000</v>
      </c>
      <c r="G863" s="17">
        <f t="shared" ref="G863" si="420">+G864+G870+G876+G884+G892+G898+G901+G905+G915+G919</f>
        <v>42000000</v>
      </c>
    </row>
    <row r="864" spans="1:7" hidden="1" x14ac:dyDescent="0.2">
      <c r="A864" s="20" t="s">
        <v>6</v>
      </c>
      <c r="B864" s="21" t="s">
        <v>7</v>
      </c>
      <c r="C864" s="17">
        <f t="shared" ref="C864:F864" si="421">SUM(C865:C869)</f>
        <v>0</v>
      </c>
      <c r="D864" s="17">
        <f t="shared" si="421"/>
        <v>0</v>
      </c>
      <c r="E864" s="17">
        <f t="shared" si="396"/>
        <v>0</v>
      </c>
      <c r="F864" s="17">
        <f t="shared" si="421"/>
        <v>0</v>
      </c>
      <c r="G864" s="17">
        <f t="shared" ref="G864" si="422">SUM(G865:G869)</f>
        <v>0</v>
      </c>
    </row>
    <row r="865" spans="1:7" ht="25.5" hidden="1" x14ac:dyDescent="0.2">
      <c r="A865" s="11" t="s">
        <v>137</v>
      </c>
      <c r="B865" s="12" t="s">
        <v>147</v>
      </c>
      <c r="C865" s="23"/>
      <c r="D865" s="23"/>
      <c r="E865" s="23">
        <f t="shared" si="396"/>
        <v>0</v>
      </c>
      <c r="F865" s="23"/>
      <c r="G865" s="23">
        <f>SUM(E865:F865)</f>
        <v>0</v>
      </c>
    </row>
    <row r="866" spans="1:7" ht="25.5" hidden="1" x14ac:dyDescent="0.2">
      <c r="A866" s="11" t="s">
        <v>83</v>
      </c>
      <c r="B866" s="12" t="s">
        <v>148</v>
      </c>
      <c r="C866" s="23"/>
      <c r="D866" s="23"/>
      <c r="E866" s="23">
        <f t="shared" si="396"/>
        <v>0</v>
      </c>
      <c r="F866" s="23"/>
      <c r="G866" s="23">
        <f>SUM(E866:F866)</f>
        <v>0</v>
      </c>
    </row>
    <row r="867" spans="1:7" hidden="1" x14ac:dyDescent="0.2">
      <c r="A867" s="11" t="s">
        <v>149</v>
      </c>
      <c r="B867" s="12" t="s">
        <v>150</v>
      </c>
      <c r="C867" s="23"/>
      <c r="D867" s="23"/>
      <c r="E867" s="23">
        <f t="shared" si="396"/>
        <v>0</v>
      </c>
      <c r="F867" s="23"/>
      <c r="G867" s="23">
        <f>SUM(E867:F867)</f>
        <v>0</v>
      </c>
    </row>
    <row r="868" spans="1:7" ht="25.5" hidden="1" x14ac:dyDescent="0.2">
      <c r="A868" s="11" t="s">
        <v>151</v>
      </c>
      <c r="B868" s="12" t="s">
        <v>152</v>
      </c>
      <c r="C868" s="23"/>
      <c r="D868" s="23"/>
      <c r="E868" s="23">
        <f t="shared" si="396"/>
        <v>0</v>
      </c>
      <c r="F868" s="23"/>
      <c r="G868" s="23">
        <f>SUM(E868:F868)</f>
        <v>0</v>
      </c>
    </row>
    <row r="869" spans="1:7" hidden="1" x14ac:dyDescent="0.2">
      <c r="A869" s="11" t="s">
        <v>8</v>
      </c>
      <c r="B869" s="12" t="s">
        <v>153</v>
      </c>
      <c r="C869" s="23"/>
      <c r="D869" s="23"/>
      <c r="E869" s="23">
        <f t="shared" si="396"/>
        <v>0</v>
      </c>
      <c r="F869" s="23"/>
      <c r="G869" s="23">
        <f>SUM(E869:F869)</f>
        <v>0</v>
      </c>
    </row>
    <row r="870" spans="1:7" hidden="1" x14ac:dyDescent="0.2">
      <c r="A870" s="20" t="s">
        <v>126</v>
      </c>
      <c r="B870" s="21" t="s">
        <v>128</v>
      </c>
      <c r="C870" s="17">
        <f t="shared" ref="C870:F870" si="423">SUM(C871:C875)</f>
        <v>0</v>
      </c>
      <c r="D870" s="17">
        <f t="shared" si="423"/>
        <v>0</v>
      </c>
      <c r="E870" s="17">
        <f t="shared" si="396"/>
        <v>0</v>
      </c>
      <c r="F870" s="17">
        <f t="shared" si="423"/>
        <v>0</v>
      </c>
      <c r="G870" s="17">
        <f t="shared" ref="G870" si="424">SUM(G871:G875)</f>
        <v>0</v>
      </c>
    </row>
    <row r="871" spans="1:7" ht="25.5" hidden="1" x14ac:dyDescent="0.2">
      <c r="A871" s="11" t="s">
        <v>154</v>
      </c>
      <c r="B871" s="12" t="s">
        <v>155</v>
      </c>
      <c r="C871" s="23"/>
      <c r="D871" s="23"/>
      <c r="E871" s="23">
        <f t="shared" si="396"/>
        <v>0</v>
      </c>
      <c r="F871" s="23"/>
      <c r="G871" s="23">
        <f>SUM(E871:F871)</f>
        <v>0</v>
      </c>
    </row>
    <row r="872" spans="1:7" hidden="1" x14ac:dyDescent="0.2">
      <c r="A872" s="11" t="s">
        <v>156</v>
      </c>
      <c r="B872" s="12" t="s">
        <v>157</v>
      </c>
      <c r="C872" s="23"/>
      <c r="D872" s="23"/>
      <c r="E872" s="23">
        <f t="shared" si="396"/>
        <v>0</v>
      </c>
      <c r="F872" s="23"/>
      <c r="G872" s="23">
        <f>SUM(E872:F872)</f>
        <v>0</v>
      </c>
    </row>
    <row r="873" spans="1:7" hidden="1" x14ac:dyDescent="0.2">
      <c r="A873" s="11" t="s">
        <v>158</v>
      </c>
      <c r="B873" s="12" t="s">
        <v>159</v>
      </c>
      <c r="C873" s="23"/>
      <c r="D873" s="23"/>
      <c r="E873" s="23">
        <f t="shared" si="396"/>
        <v>0</v>
      </c>
      <c r="F873" s="23"/>
      <c r="G873" s="23">
        <f>SUM(E873:F873)</f>
        <v>0</v>
      </c>
    </row>
    <row r="874" spans="1:7" hidden="1" x14ac:dyDescent="0.2">
      <c r="A874" s="11" t="s">
        <v>127</v>
      </c>
      <c r="B874" s="12" t="s">
        <v>160</v>
      </c>
      <c r="C874" s="23"/>
      <c r="D874" s="23"/>
      <c r="E874" s="23">
        <f t="shared" si="396"/>
        <v>0</v>
      </c>
      <c r="F874" s="23"/>
      <c r="G874" s="23">
        <f>SUM(E874:F874)</f>
        <v>0</v>
      </c>
    </row>
    <row r="875" spans="1:7" hidden="1" x14ac:dyDescent="0.2">
      <c r="A875" s="11" t="s">
        <v>161</v>
      </c>
      <c r="B875" s="12" t="s">
        <v>162</v>
      </c>
      <c r="C875" s="23"/>
      <c r="D875" s="23"/>
      <c r="E875" s="23">
        <f t="shared" si="396"/>
        <v>0</v>
      </c>
      <c r="F875" s="23"/>
      <c r="G875" s="23">
        <f>SUM(E875:F875)</f>
        <v>0</v>
      </c>
    </row>
    <row r="876" spans="1:7" ht="25.5" hidden="1" x14ac:dyDescent="0.2">
      <c r="A876" s="25" t="s">
        <v>9</v>
      </c>
      <c r="B876" s="21" t="s">
        <v>10</v>
      </c>
      <c r="C876" s="17">
        <f t="shared" ref="C876:F876" si="425">SUM(C877:C883)</f>
        <v>0</v>
      </c>
      <c r="D876" s="17">
        <f t="shared" si="425"/>
        <v>0</v>
      </c>
      <c r="E876" s="17">
        <f t="shared" si="396"/>
        <v>0</v>
      </c>
      <c r="F876" s="17">
        <f t="shared" si="425"/>
        <v>0</v>
      </c>
      <c r="G876" s="17">
        <f t="shared" ref="G876" si="426">SUM(G877:G883)</f>
        <v>0</v>
      </c>
    </row>
    <row r="877" spans="1:7" hidden="1" x14ac:dyDescent="0.2">
      <c r="A877" s="11" t="s">
        <v>11</v>
      </c>
      <c r="B877" s="12" t="s">
        <v>163</v>
      </c>
      <c r="C877" s="23"/>
      <c r="D877" s="23"/>
      <c r="E877" s="23">
        <f t="shared" si="396"/>
        <v>0</v>
      </c>
      <c r="F877" s="23"/>
      <c r="G877" s="23">
        <f t="shared" ref="G877:G883" si="427">SUM(E877:F877)</f>
        <v>0</v>
      </c>
    </row>
    <row r="878" spans="1:7" hidden="1" x14ac:dyDescent="0.2">
      <c r="A878" s="11" t="s">
        <v>164</v>
      </c>
      <c r="B878" s="12" t="s">
        <v>165</v>
      </c>
      <c r="C878" s="23"/>
      <c r="D878" s="23"/>
      <c r="E878" s="23">
        <f t="shared" si="396"/>
        <v>0</v>
      </c>
      <c r="F878" s="23"/>
      <c r="G878" s="23">
        <f t="shared" si="427"/>
        <v>0</v>
      </c>
    </row>
    <row r="879" spans="1:7" ht="25.5" hidden="1" x14ac:dyDescent="0.2">
      <c r="A879" s="11" t="s">
        <v>12</v>
      </c>
      <c r="B879" s="12" t="s">
        <v>166</v>
      </c>
      <c r="C879" s="23"/>
      <c r="D879" s="23"/>
      <c r="E879" s="23">
        <f t="shared" si="396"/>
        <v>0</v>
      </c>
      <c r="F879" s="23"/>
      <c r="G879" s="23">
        <f t="shared" si="427"/>
        <v>0</v>
      </c>
    </row>
    <row r="880" spans="1:7" hidden="1" x14ac:dyDescent="0.2">
      <c r="A880" s="11" t="s">
        <v>13</v>
      </c>
      <c r="B880" s="12" t="s">
        <v>167</v>
      </c>
      <c r="C880" s="23"/>
      <c r="D880" s="23"/>
      <c r="E880" s="23">
        <f t="shared" ref="E880:E943" si="428">SUM(C880:D880)</f>
        <v>0</v>
      </c>
      <c r="F880" s="23"/>
      <c r="G880" s="23">
        <f t="shared" si="427"/>
        <v>0</v>
      </c>
    </row>
    <row r="881" spans="1:7" hidden="1" x14ac:dyDescent="0.2">
      <c r="A881" s="11" t="s">
        <v>168</v>
      </c>
      <c r="B881" s="12" t="s">
        <v>169</v>
      </c>
      <c r="C881" s="23"/>
      <c r="D881" s="23"/>
      <c r="E881" s="23">
        <f t="shared" si="428"/>
        <v>0</v>
      </c>
      <c r="F881" s="23"/>
      <c r="G881" s="23">
        <f t="shared" si="427"/>
        <v>0</v>
      </c>
    </row>
    <row r="882" spans="1:7" ht="38.25" hidden="1" x14ac:dyDescent="0.2">
      <c r="A882" s="11" t="s">
        <v>170</v>
      </c>
      <c r="B882" s="12" t="s">
        <v>171</v>
      </c>
      <c r="C882" s="23"/>
      <c r="D882" s="23"/>
      <c r="E882" s="23">
        <f t="shared" si="428"/>
        <v>0</v>
      </c>
      <c r="F882" s="23"/>
      <c r="G882" s="23">
        <f t="shared" si="427"/>
        <v>0</v>
      </c>
    </row>
    <row r="883" spans="1:7" ht="25.5" hidden="1" x14ac:dyDescent="0.2">
      <c r="A883" s="11" t="s">
        <v>172</v>
      </c>
      <c r="B883" s="12" t="s">
        <v>173</v>
      </c>
      <c r="C883" s="23"/>
      <c r="D883" s="23"/>
      <c r="E883" s="23">
        <f t="shared" si="428"/>
        <v>0</v>
      </c>
      <c r="F883" s="23"/>
      <c r="G883" s="23">
        <f t="shared" si="427"/>
        <v>0</v>
      </c>
    </row>
    <row r="884" spans="1:7" ht="25.5" hidden="1" x14ac:dyDescent="0.2">
      <c r="A884" s="26" t="s">
        <v>14</v>
      </c>
      <c r="B884" s="21" t="s">
        <v>15</v>
      </c>
      <c r="C884" s="17">
        <f t="shared" ref="C884:F884" si="429">SUM(C885:C891)</f>
        <v>0</v>
      </c>
      <c r="D884" s="17">
        <f t="shared" si="429"/>
        <v>0</v>
      </c>
      <c r="E884" s="17">
        <f t="shared" si="428"/>
        <v>0</v>
      </c>
      <c r="F884" s="17">
        <f t="shared" si="429"/>
        <v>0</v>
      </c>
      <c r="G884" s="17">
        <f t="shared" ref="G884" si="430">SUM(G885:G891)</f>
        <v>0</v>
      </c>
    </row>
    <row r="885" spans="1:7" ht="25.5" hidden="1" x14ac:dyDescent="0.2">
      <c r="A885" s="11" t="s">
        <v>129</v>
      </c>
      <c r="B885" s="12" t="s">
        <v>174</v>
      </c>
      <c r="C885" s="23"/>
      <c r="D885" s="23"/>
      <c r="E885" s="23">
        <f t="shared" si="428"/>
        <v>0</v>
      </c>
      <c r="F885" s="23"/>
      <c r="G885" s="23">
        <f t="shared" ref="G885:G891" si="431">SUM(E885:F885)</f>
        <v>0</v>
      </c>
    </row>
    <row r="886" spans="1:7" hidden="1" x14ac:dyDescent="0.2">
      <c r="A886" s="11" t="s">
        <v>175</v>
      </c>
      <c r="B886" s="12" t="s">
        <v>176</v>
      </c>
      <c r="C886" s="23"/>
      <c r="D886" s="23"/>
      <c r="E886" s="23">
        <f t="shared" si="428"/>
        <v>0</v>
      </c>
      <c r="F886" s="23"/>
      <c r="G886" s="23">
        <f t="shared" si="431"/>
        <v>0</v>
      </c>
    </row>
    <row r="887" spans="1:7" hidden="1" x14ac:dyDescent="0.2">
      <c r="A887" s="11" t="s">
        <v>84</v>
      </c>
      <c r="B887" s="12" t="s">
        <v>177</v>
      </c>
      <c r="C887" s="23"/>
      <c r="D887" s="23"/>
      <c r="E887" s="23">
        <f t="shared" si="428"/>
        <v>0</v>
      </c>
      <c r="F887" s="23"/>
      <c r="G887" s="23">
        <f t="shared" si="431"/>
        <v>0</v>
      </c>
    </row>
    <row r="888" spans="1:7" ht="25.5" hidden="1" x14ac:dyDescent="0.2">
      <c r="A888" s="11" t="s">
        <v>130</v>
      </c>
      <c r="B888" s="12" t="s">
        <v>178</v>
      </c>
      <c r="C888" s="23"/>
      <c r="D888" s="23"/>
      <c r="E888" s="23">
        <f t="shared" si="428"/>
        <v>0</v>
      </c>
      <c r="F888" s="23"/>
      <c r="G888" s="23">
        <f t="shared" si="431"/>
        <v>0</v>
      </c>
    </row>
    <row r="889" spans="1:7" ht="25.5" hidden="1" x14ac:dyDescent="0.2">
      <c r="A889" s="11" t="s">
        <v>16</v>
      </c>
      <c r="B889" s="12" t="s">
        <v>179</v>
      </c>
      <c r="C889" s="23"/>
      <c r="D889" s="23"/>
      <c r="E889" s="23">
        <f t="shared" si="428"/>
        <v>0</v>
      </c>
      <c r="F889" s="23"/>
      <c r="G889" s="23">
        <f t="shared" si="431"/>
        <v>0</v>
      </c>
    </row>
    <row r="890" spans="1:7" hidden="1" x14ac:dyDescent="0.2">
      <c r="A890" s="11" t="s">
        <v>134</v>
      </c>
      <c r="B890" s="12" t="s">
        <v>180</v>
      </c>
      <c r="C890" s="23"/>
      <c r="D890" s="23"/>
      <c r="E890" s="23">
        <f t="shared" si="428"/>
        <v>0</v>
      </c>
      <c r="F890" s="23"/>
      <c r="G890" s="23">
        <f t="shared" si="431"/>
        <v>0</v>
      </c>
    </row>
    <row r="891" spans="1:7" ht="25.5" hidden="1" x14ac:dyDescent="0.2">
      <c r="A891" s="11" t="s">
        <v>17</v>
      </c>
      <c r="B891" s="12" t="s">
        <v>181</v>
      </c>
      <c r="C891" s="23"/>
      <c r="D891" s="23"/>
      <c r="E891" s="23">
        <f t="shared" si="428"/>
        <v>0</v>
      </c>
      <c r="F891" s="23"/>
      <c r="G891" s="23">
        <f t="shared" si="431"/>
        <v>0</v>
      </c>
    </row>
    <row r="892" spans="1:7" ht="25.5" hidden="1" x14ac:dyDescent="0.2">
      <c r="A892" s="26" t="s">
        <v>18</v>
      </c>
      <c r="B892" s="21" t="s">
        <v>19</v>
      </c>
      <c r="C892" s="17">
        <f t="shared" ref="C892:F892" si="432">SUM(C893:C896)</f>
        <v>0</v>
      </c>
      <c r="D892" s="17">
        <f t="shared" si="432"/>
        <v>0</v>
      </c>
      <c r="E892" s="17">
        <f t="shared" si="428"/>
        <v>0</v>
      </c>
      <c r="F892" s="17">
        <f t="shared" si="432"/>
        <v>0</v>
      </c>
      <c r="G892" s="17">
        <f t="shared" ref="G892" si="433">SUM(G893:G896)</f>
        <v>0</v>
      </c>
    </row>
    <row r="893" spans="1:7" hidden="1" x14ac:dyDescent="0.2">
      <c r="A893" s="11" t="s">
        <v>135</v>
      </c>
      <c r="B893" s="12" t="s">
        <v>182</v>
      </c>
      <c r="C893" s="23"/>
      <c r="D893" s="23"/>
      <c r="E893" s="23">
        <f t="shared" si="428"/>
        <v>0</v>
      </c>
      <c r="F893" s="23"/>
      <c r="G893" s="23">
        <f>SUM(E893:F893)</f>
        <v>0</v>
      </c>
    </row>
    <row r="894" spans="1:7" hidden="1" x14ac:dyDescent="0.2">
      <c r="A894" s="11" t="s">
        <v>20</v>
      </c>
      <c r="B894" s="12" t="s">
        <v>183</v>
      </c>
      <c r="C894" s="23"/>
      <c r="D894" s="23"/>
      <c r="E894" s="23">
        <f t="shared" si="428"/>
        <v>0</v>
      </c>
      <c r="F894" s="23"/>
      <c r="G894" s="23">
        <f>SUM(E894:F894)</f>
        <v>0</v>
      </c>
    </row>
    <row r="895" spans="1:7" hidden="1" x14ac:dyDescent="0.2">
      <c r="A895" s="11" t="s">
        <v>184</v>
      </c>
      <c r="B895" s="12" t="s">
        <v>185</v>
      </c>
      <c r="C895" s="23"/>
      <c r="D895" s="23"/>
      <c r="E895" s="23">
        <f t="shared" si="428"/>
        <v>0</v>
      </c>
      <c r="F895" s="23"/>
      <c r="G895" s="23">
        <f>SUM(E895:F895)</f>
        <v>0</v>
      </c>
    </row>
    <row r="896" spans="1:7" hidden="1" x14ac:dyDescent="0.2">
      <c r="A896" s="11" t="s">
        <v>274</v>
      </c>
      <c r="B896" s="12" t="s">
        <v>275</v>
      </c>
      <c r="C896" s="23"/>
      <c r="D896" s="23"/>
      <c r="E896" s="23">
        <f t="shared" si="428"/>
        <v>0</v>
      </c>
      <c r="F896" s="23"/>
      <c r="G896" s="23">
        <f>SUM(E896:F896)</f>
        <v>0</v>
      </c>
    </row>
    <row r="897" spans="1:7" hidden="1" x14ac:dyDescent="0.2">
      <c r="A897" s="11"/>
      <c r="B897" s="12"/>
      <c r="C897" s="23"/>
      <c r="D897" s="23"/>
      <c r="E897" s="23">
        <f t="shared" si="428"/>
        <v>0</v>
      </c>
      <c r="F897" s="23"/>
      <c r="G897" s="23"/>
    </row>
    <row r="898" spans="1:7" ht="25.5" x14ac:dyDescent="0.2">
      <c r="A898" s="27" t="s">
        <v>21</v>
      </c>
      <c r="B898" s="28" t="s">
        <v>22</v>
      </c>
      <c r="C898" s="17">
        <f t="shared" ref="C898:F898" si="434">SUM(C899:C900)</f>
        <v>0</v>
      </c>
      <c r="D898" s="17">
        <f t="shared" si="434"/>
        <v>0</v>
      </c>
      <c r="E898" s="17">
        <f t="shared" si="428"/>
        <v>0</v>
      </c>
      <c r="F898" s="17">
        <f t="shared" si="434"/>
        <v>42000000</v>
      </c>
      <c r="G898" s="17">
        <f t="shared" ref="G898" si="435">SUM(G899:G900)</f>
        <v>42000000</v>
      </c>
    </row>
    <row r="899" spans="1:7" x14ac:dyDescent="0.2">
      <c r="A899" s="11" t="s">
        <v>23</v>
      </c>
      <c r="B899" s="12" t="s">
        <v>186</v>
      </c>
      <c r="C899" s="23"/>
      <c r="D899" s="23"/>
      <c r="E899" s="23">
        <f t="shared" si="428"/>
        <v>0</v>
      </c>
      <c r="F899" s="23">
        <v>42000000</v>
      </c>
      <c r="G899" s="23">
        <f>SUM(E899:F899)</f>
        <v>42000000</v>
      </c>
    </row>
    <row r="900" spans="1:7" ht="25.5" hidden="1" x14ac:dyDescent="0.2">
      <c r="A900" s="11" t="s">
        <v>187</v>
      </c>
      <c r="B900" s="12" t="s">
        <v>188</v>
      </c>
      <c r="C900" s="23"/>
      <c r="D900" s="23"/>
      <c r="E900" s="23">
        <f t="shared" si="428"/>
        <v>0</v>
      </c>
      <c r="F900" s="23"/>
      <c r="G900" s="23">
        <f>SUM(E900:F900)</f>
        <v>0</v>
      </c>
    </row>
    <row r="901" spans="1:7" hidden="1" x14ac:dyDescent="0.2">
      <c r="A901" s="26" t="s">
        <v>24</v>
      </c>
      <c r="B901" s="21" t="s">
        <v>25</v>
      </c>
      <c r="C901" s="17">
        <f t="shared" ref="C901:F901" si="436">SUM(C902:C904)</f>
        <v>0</v>
      </c>
      <c r="D901" s="17">
        <f t="shared" si="436"/>
        <v>0</v>
      </c>
      <c r="E901" s="17">
        <f t="shared" si="428"/>
        <v>0</v>
      </c>
      <c r="F901" s="17">
        <f t="shared" si="436"/>
        <v>0</v>
      </c>
      <c r="G901" s="17">
        <f t="shared" ref="G901" si="437">SUM(G902:G904)</f>
        <v>0</v>
      </c>
    </row>
    <row r="902" spans="1:7" hidden="1" x14ac:dyDescent="0.2">
      <c r="A902" s="11" t="s">
        <v>189</v>
      </c>
      <c r="B902" s="12" t="s">
        <v>190</v>
      </c>
      <c r="C902" s="23"/>
      <c r="D902" s="23"/>
      <c r="E902" s="23">
        <f t="shared" si="428"/>
        <v>0</v>
      </c>
      <c r="F902" s="23"/>
      <c r="G902" s="23">
        <f>SUM(E902:F902)</f>
        <v>0</v>
      </c>
    </row>
    <row r="903" spans="1:7" ht="25.5" hidden="1" x14ac:dyDescent="0.2">
      <c r="A903" s="11" t="s">
        <v>26</v>
      </c>
      <c r="B903" s="12" t="s">
        <v>191</v>
      </c>
      <c r="C903" s="23"/>
      <c r="D903" s="23"/>
      <c r="E903" s="23">
        <f t="shared" si="428"/>
        <v>0</v>
      </c>
      <c r="F903" s="23"/>
      <c r="G903" s="23">
        <f>SUM(E903:F903)</f>
        <v>0</v>
      </c>
    </row>
    <row r="904" spans="1:7" ht="25.5" hidden="1" x14ac:dyDescent="0.2">
      <c r="A904" s="11" t="s">
        <v>348</v>
      </c>
      <c r="B904" s="12" t="s">
        <v>349</v>
      </c>
      <c r="C904" s="23"/>
      <c r="D904" s="23"/>
      <c r="E904" s="23">
        <f t="shared" si="428"/>
        <v>0</v>
      </c>
      <c r="F904" s="23"/>
      <c r="G904" s="23">
        <f>SUM(E904:F904)</f>
        <v>0</v>
      </c>
    </row>
    <row r="905" spans="1:7" ht="25.5" hidden="1" x14ac:dyDescent="0.2">
      <c r="A905" s="29" t="s">
        <v>27</v>
      </c>
      <c r="B905" s="30" t="s">
        <v>28</v>
      </c>
      <c r="C905" s="17">
        <f t="shared" ref="C905:F905" si="438">SUM(C906:C914)</f>
        <v>0</v>
      </c>
      <c r="D905" s="17">
        <f t="shared" si="438"/>
        <v>0</v>
      </c>
      <c r="E905" s="17">
        <f t="shared" si="428"/>
        <v>0</v>
      </c>
      <c r="F905" s="17">
        <f t="shared" si="438"/>
        <v>0</v>
      </c>
      <c r="G905" s="17">
        <f t="shared" ref="G905" si="439">SUM(G906:G914)</f>
        <v>0</v>
      </c>
    </row>
    <row r="906" spans="1:7" ht="25.5" hidden="1" x14ac:dyDescent="0.2">
      <c r="A906" s="11" t="s">
        <v>85</v>
      </c>
      <c r="B906" s="12" t="s">
        <v>192</v>
      </c>
      <c r="C906" s="23"/>
      <c r="D906" s="23"/>
      <c r="E906" s="23">
        <f t="shared" si="428"/>
        <v>0</v>
      </c>
      <c r="F906" s="23"/>
      <c r="G906" s="23">
        <f t="shared" ref="G906:G914" si="440">SUM(E906:F906)</f>
        <v>0</v>
      </c>
    </row>
    <row r="907" spans="1:7" ht="25.5" hidden="1" x14ac:dyDescent="0.2">
      <c r="A907" s="11" t="s">
        <v>193</v>
      </c>
      <c r="B907" s="12" t="s">
        <v>194</v>
      </c>
      <c r="C907" s="23"/>
      <c r="D907" s="23"/>
      <c r="E907" s="23">
        <f t="shared" si="428"/>
        <v>0</v>
      </c>
      <c r="F907" s="23"/>
      <c r="G907" s="23">
        <f t="shared" si="440"/>
        <v>0</v>
      </c>
    </row>
    <row r="908" spans="1:7" ht="25.5" hidden="1" x14ac:dyDescent="0.2">
      <c r="A908" s="11" t="s">
        <v>86</v>
      </c>
      <c r="B908" s="12" t="s">
        <v>195</v>
      </c>
      <c r="C908" s="23"/>
      <c r="D908" s="23"/>
      <c r="E908" s="23">
        <f t="shared" si="428"/>
        <v>0</v>
      </c>
      <c r="F908" s="23"/>
      <c r="G908" s="23">
        <f t="shared" si="440"/>
        <v>0</v>
      </c>
    </row>
    <row r="909" spans="1:7" ht="38.25" hidden="1" x14ac:dyDescent="0.2">
      <c r="A909" s="11" t="s">
        <v>29</v>
      </c>
      <c r="B909" s="12" t="s">
        <v>196</v>
      </c>
      <c r="C909" s="23"/>
      <c r="D909" s="23"/>
      <c r="E909" s="23">
        <f t="shared" si="428"/>
        <v>0</v>
      </c>
      <c r="F909" s="23"/>
      <c r="G909" s="23">
        <f t="shared" si="440"/>
        <v>0</v>
      </c>
    </row>
    <row r="910" spans="1:7" ht="25.5" hidden="1" x14ac:dyDescent="0.2">
      <c r="A910" s="11" t="s">
        <v>30</v>
      </c>
      <c r="B910" s="12" t="s">
        <v>197</v>
      </c>
      <c r="C910" s="23"/>
      <c r="D910" s="23"/>
      <c r="E910" s="23">
        <f t="shared" si="428"/>
        <v>0</v>
      </c>
      <c r="F910" s="23"/>
      <c r="G910" s="23">
        <f t="shared" si="440"/>
        <v>0</v>
      </c>
    </row>
    <row r="911" spans="1:7" ht="25.5" hidden="1" x14ac:dyDescent="0.2">
      <c r="A911" s="11" t="s">
        <v>133</v>
      </c>
      <c r="B911" s="12" t="s">
        <v>198</v>
      </c>
      <c r="C911" s="23"/>
      <c r="D911" s="23"/>
      <c r="E911" s="23">
        <f t="shared" si="428"/>
        <v>0</v>
      </c>
      <c r="F911" s="23"/>
      <c r="G911" s="23">
        <f t="shared" si="440"/>
        <v>0</v>
      </c>
    </row>
    <row r="912" spans="1:7" ht="25.5" hidden="1" x14ac:dyDescent="0.2">
      <c r="A912" s="11" t="s">
        <v>31</v>
      </c>
      <c r="B912" s="12" t="s">
        <v>278</v>
      </c>
      <c r="C912" s="23"/>
      <c r="D912" s="23"/>
      <c r="E912" s="23">
        <f t="shared" si="428"/>
        <v>0</v>
      </c>
      <c r="F912" s="23"/>
      <c r="G912" s="23">
        <f t="shared" si="440"/>
        <v>0</v>
      </c>
    </row>
    <row r="913" spans="1:7" ht="38.25" hidden="1" x14ac:dyDescent="0.2">
      <c r="A913" s="11" t="s">
        <v>32</v>
      </c>
      <c r="B913" s="12" t="s">
        <v>199</v>
      </c>
      <c r="C913" s="23"/>
      <c r="D913" s="23"/>
      <c r="E913" s="23">
        <f t="shared" si="428"/>
        <v>0</v>
      </c>
      <c r="F913" s="23"/>
      <c r="G913" s="23">
        <f t="shared" si="440"/>
        <v>0</v>
      </c>
    </row>
    <row r="914" spans="1:7" ht="25.5" hidden="1" x14ac:dyDescent="0.2">
      <c r="A914" s="11" t="s">
        <v>33</v>
      </c>
      <c r="B914" s="12" t="s">
        <v>279</v>
      </c>
      <c r="C914" s="23"/>
      <c r="D914" s="23"/>
      <c r="E914" s="23">
        <f t="shared" si="428"/>
        <v>0</v>
      </c>
      <c r="F914" s="23"/>
      <c r="G914" s="23">
        <f t="shared" si="440"/>
        <v>0</v>
      </c>
    </row>
    <row r="915" spans="1:7" hidden="1" x14ac:dyDescent="0.2">
      <c r="A915" s="26" t="s">
        <v>272</v>
      </c>
      <c r="B915" s="12"/>
      <c r="C915" s="17">
        <f t="shared" ref="C915:F915" si="441">SUM(C916:C918)</f>
        <v>0</v>
      </c>
      <c r="D915" s="17">
        <f t="shared" si="441"/>
        <v>0</v>
      </c>
      <c r="E915" s="17">
        <f t="shared" si="428"/>
        <v>0</v>
      </c>
      <c r="F915" s="17">
        <f t="shared" si="441"/>
        <v>0</v>
      </c>
      <c r="G915" s="17">
        <f t="shared" ref="G915" si="442">SUM(G916:G918)</f>
        <v>0</v>
      </c>
    </row>
    <row r="916" spans="1:7" ht="25.5" hidden="1" x14ac:dyDescent="0.2">
      <c r="A916" s="11" t="s">
        <v>200</v>
      </c>
      <c r="B916" s="12" t="s">
        <v>201</v>
      </c>
      <c r="C916" s="23"/>
      <c r="D916" s="23"/>
      <c r="E916" s="23">
        <f t="shared" si="428"/>
        <v>0</v>
      </c>
      <c r="F916" s="23"/>
      <c r="G916" s="23">
        <f>SUM(E916:F916)</f>
        <v>0</v>
      </c>
    </row>
    <row r="917" spans="1:7" hidden="1" x14ac:dyDescent="0.2">
      <c r="A917" s="11" t="s">
        <v>332</v>
      </c>
      <c r="B917" s="12" t="s">
        <v>333</v>
      </c>
      <c r="C917" s="23"/>
      <c r="D917" s="23"/>
      <c r="E917" s="23">
        <f t="shared" si="428"/>
        <v>0</v>
      </c>
      <c r="F917" s="23"/>
      <c r="G917" s="23">
        <f>SUM(E917:F917)</f>
        <v>0</v>
      </c>
    </row>
    <row r="918" spans="1:7" hidden="1" x14ac:dyDescent="0.2">
      <c r="A918" s="11" t="s">
        <v>142</v>
      </c>
      <c r="B918" s="12" t="s">
        <v>202</v>
      </c>
      <c r="C918" s="23"/>
      <c r="D918" s="23"/>
      <c r="E918" s="23">
        <f t="shared" si="428"/>
        <v>0</v>
      </c>
      <c r="F918" s="23"/>
      <c r="G918" s="23">
        <f>SUM(E918:F918)</f>
        <v>0</v>
      </c>
    </row>
    <row r="919" spans="1:7" hidden="1" x14ac:dyDescent="0.2">
      <c r="A919" s="26" t="s">
        <v>34</v>
      </c>
      <c r="B919" s="31" t="s">
        <v>35</v>
      </c>
      <c r="C919" s="17">
        <f t="shared" ref="C919:F919" si="443">SUM(C920:C922)</f>
        <v>0</v>
      </c>
      <c r="D919" s="17">
        <f t="shared" si="443"/>
        <v>0</v>
      </c>
      <c r="E919" s="17">
        <f t="shared" si="428"/>
        <v>0</v>
      </c>
      <c r="F919" s="17">
        <f t="shared" si="443"/>
        <v>0</v>
      </c>
      <c r="G919" s="17">
        <f t="shared" ref="G919" si="444">SUM(G920:G922)</f>
        <v>0</v>
      </c>
    </row>
    <row r="920" spans="1:7" hidden="1" x14ac:dyDescent="0.2">
      <c r="A920" s="11" t="s">
        <v>203</v>
      </c>
      <c r="B920" s="12" t="s">
        <v>204</v>
      </c>
      <c r="C920" s="23"/>
      <c r="D920" s="23"/>
      <c r="E920" s="23">
        <f t="shared" si="428"/>
        <v>0</v>
      </c>
      <c r="F920" s="23"/>
      <c r="G920" s="23">
        <f>SUM(E920:F920)</f>
        <v>0</v>
      </c>
    </row>
    <row r="921" spans="1:7" hidden="1" x14ac:dyDescent="0.2">
      <c r="A921" s="11" t="s">
        <v>205</v>
      </c>
      <c r="B921" s="12" t="s">
        <v>206</v>
      </c>
      <c r="C921" s="23"/>
      <c r="D921" s="23"/>
      <c r="E921" s="23">
        <f t="shared" si="428"/>
        <v>0</v>
      </c>
      <c r="F921" s="23"/>
      <c r="G921" s="23">
        <f>SUM(E921:F921)</f>
        <v>0</v>
      </c>
    </row>
    <row r="922" spans="1:7" hidden="1" x14ac:dyDescent="0.2">
      <c r="A922" s="11" t="s">
        <v>36</v>
      </c>
      <c r="B922" s="12" t="s">
        <v>207</v>
      </c>
      <c r="C922" s="23"/>
      <c r="D922" s="23"/>
      <c r="E922" s="23">
        <f t="shared" si="428"/>
        <v>0</v>
      </c>
      <c r="F922" s="23"/>
      <c r="G922" s="23">
        <f>SUM(E922:F922)</f>
        <v>0</v>
      </c>
    </row>
    <row r="923" spans="1:7" ht="25.5" hidden="1" x14ac:dyDescent="0.2">
      <c r="A923" s="20">
        <v>2</v>
      </c>
      <c r="B923" s="21" t="s">
        <v>37</v>
      </c>
      <c r="C923" s="17">
        <f t="shared" ref="C923:F923" si="445">+C924+C930+C935+C943+C946+C949</f>
        <v>0</v>
      </c>
      <c r="D923" s="17">
        <f t="shared" si="445"/>
        <v>0</v>
      </c>
      <c r="E923" s="17">
        <f t="shared" si="428"/>
        <v>0</v>
      </c>
      <c r="F923" s="17">
        <f t="shared" si="445"/>
        <v>0</v>
      </c>
      <c r="G923" s="17">
        <f t="shared" ref="G923" si="446">+G924+G930+G935+G943+G946+G949</f>
        <v>0</v>
      </c>
    </row>
    <row r="924" spans="1:7" ht="25.5" hidden="1" x14ac:dyDescent="0.2">
      <c r="A924" s="20" t="s">
        <v>38</v>
      </c>
      <c r="B924" s="21" t="s">
        <v>39</v>
      </c>
      <c r="C924" s="17">
        <f t="shared" ref="C924:F924" si="447">SUM(C925:C929)</f>
        <v>0</v>
      </c>
      <c r="D924" s="17">
        <f t="shared" si="447"/>
        <v>0</v>
      </c>
      <c r="E924" s="17">
        <f t="shared" si="428"/>
        <v>0</v>
      </c>
      <c r="F924" s="17">
        <f t="shared" si="447"/>
        <v>0</v>
      </c>
      <c r="G924" s="17">
        <f t="shared" ref="G924" si="448">SUM(G925:G929)</f>
        <v>0</v>
      </c>
    </row>
    <row r="925" spans="1:7" hidden="1" x14ac:dyDescent="0.2">
      <c r="A925" s="11" t="s">
        <v>40</v>
      </c>
      <c r="B925" s="12" t="s">
        <v>208</v>
      </c>
      <c r="C925" s="23"/>
      <c r="D925" s="23"/>
      <c r="E925" s="23">
        <f t="shared" si="428"/>
        <v>0</v>
      </c>
      <c r="F925" s="23"/>
      <c r="G925" s="23">
        <f>SUM(E925:F925)</f>
        <v>0</v>
      </c>
    </row>
    <row r="926" spans="1:7" ht="25.5" hidden="1" x14ac:dyDescent="0.2">
      <c r="A926" s="11" t="s">
        <v>131</v>
      </c>
      <c r="B926" s="12" t="s">
        <v>209</v>
      </c>
      <c r="C926" s="23"/>
      <c r="D926" s="23"/>
      <c r="E926" s="23">
        <f t="shared" si="428"/>
        <v>0</v>
      </c>
      <c r="F926" s="23"/>
      <c r="G926" s="23">
        <f>SUM(E926:F926)</f>
        <v>0</v>
      </c>
    </row>
    <row r="927" spans="1:7" hidden="1" x14ac:dyDescent="0.2">
      <c r="A927" s="11" t="s">
        <v>273</v>
      </c>
      <c r="B927" s="12" t="s">
        <v>210</v>
      </c>
      <c r="C927" s="23"/>
      <c r="D927" s="23"/>
      <c r="E927" s="23">
        <f t="shared" si="428"/>
        <v>0</v>
      </c>
      <c r="F927" s="23"/>
      <c r="G927" s="23">
        <f>SUM(E927:F927)</f>
        <v>0</v>
      </c>
    </row>
    <row r="928" spans="1:7" hidden="1" x14ac:dyDescent="0.2">
      <c r="A928" s="11" t="s">
        <v>41</v>
      </c>
      <c r="B928" s="12" t="s">
        <v>211</v>
      </c>
      <c r="C928" s="23"/>
      <c r="D928" s="23"/>
      <c r="E928" s="23">
        <f t="shared" si="428"/>
        <v>0</v>
      </c>
      <c r="F928" s="23"/>
      <c r="G928" s="23">
        <f>SUM(E928:F928)</f>
        <v>0</v>
      </c>
    </row>
    <row r="929" spans="1:7" hidden="1" x14ac:dyDescent="0.2">
      <c r="A929" s="11" t="s">
        <v>42</v>
      </c>
      <c r="B929" s="12" t="s">
        <v>212</v>
      </c>
      <c r="C929" s="23"/>
      <c r="D929" s="23"/>
      <c r="E929" s="23">
        <f t="shared" si="428"/>
        <v>0</v>
      </c>
      <c r="F929" s="23"/>
      <c r="G929" s="23">
        <f>SUM(E929:F929)</f>
        <v>0</v>
      </c>
    </row>
    <row r="930" spans="1:7" ht="25.5" hidden="1" x14ac:dyDescent="0.2">
      <c r="A930" s="29" t="s">
        <v>43</v>
      </c>
      <c r="B930" s="32" t="s">
        <v>44</v>
      </c>
      <c r="C930" s="17">
        <f t="shared" ref="C930:F930" si="449">SUM(C931:C934)</f>
        <v>0</v>
      </c>
      <c r="D930" s="17">
        <f t="shared" si="449"/>
        <v>0</v>
      </c>
      <c r="E930" s="17">
        <f t="shared" si="428"/>
        <v>0</v>
      </c>
      <c r="F930" s="17">
        <f t="shared" si="449"/>
        <v>0</v>
      </c>
      <c r="G930" s="17">
        <f t="shared" ref="G930" si="450">SUM(G931:G934)</f>
        <v>0</v>
      </c>
    </row>
    <row r="931" spans="1:7" ht="25.5" hidden="1" x14ac:dyDescent="0.2">
      <c r="A931" s="11" t="s">
        <v>141</v>
      </c>
      <c r="B931" s="12" t="s">
        <v>213</v>
      </c>
      <c r="C931" s="23"/>
      <c r="D931" s="23"/>
      <c r="E931" s="23">
        <f t="shared" si="428"/>
        <v>0</v>
      </c>
      <c r="F931" s="23"/>
      <c r="G931" s="23">
        <f>SUM(E931:F931)</f>
        <v>0</v>
      </c>
    </row>
    <row r="932" spans="1:7" hidden="1" x14ac:dyDescent="0.2">
      <c r="A932" s="11" t="s">
        <v>123</v>
      </c>
      <c r="B932" s="12" t="s">
        <v>214</v>
      </c>
      <c r="C932" s="23"/>
      <c r="D932" s="23"/>
      <c r="E932" s="23">
        <f t="shared" si="428"/>
        <v>0</v>
      </c>
      <c r="F932" s="23"/>
      <c r="G932" s="23">
        <f>SUM(E932:F932)</f>
        <v>0</v>
      </c>
    </row>
    <row r="933" spans="1:7" hidden="1" x14ac:dyDescent="0.2">
      <c r="A933" s="11" t="s">
        <v>121</v>
      </c>
      <c r="B933" s="12" t="s">
        <v>215</v>
      </c>
      <c r="C933" s="23"/>
      <c r="D933" s="23"/>
      <c r="E933" s="23">
        <f t="shared" si="428"/>
        <v>0</v>
      </c>
      <c r="F933" s="23"/>
      <c r="G933" s="23">
        <f>SUM(E933:F933)</f>
        <v>0</v>
      </c>
    </row>
    <row r="934" spans="1:7" hidden="1" x14ac:dyDescent="0.2">
      <c r="A934" s="11" t="s">
        <v>45</v>
      </c>
      <c r="B934" s="12" t="s">
        <v>216</v>
      </c>
      <c r="C934" s="23"/>
      <c r="D934" s="23"/>
      <c r="E934" s="23">
        <f t="shared" si="428"/>
        <v>0</v>
      </c>
      <c r="F934" s="23"/>
      <c r="G934" s="23">
        <f>SUM(E934:F934)</f>
        <v>0</v>
      </c>
    </row>
    <row r="935" spans="1:7" ht="38.25" hidden="1" x14ac:dyDescent="0.2">
      <c r="A935" s="33" t="s">
        <v>46</v>
      </c>
      <c r="B935" s="21" t="s">
        <v>47</v>
      </c>
      <c r="C935" s="17">
        <f t="shared" ref="C935:F935" si="451">SUM(C936:C942)</f>
        <v>0</v>
      </c>
      <c r="D935" s="17">
        <f t="shared" si="451"/>
        <v>0</v>
      </c>
      <c r="E935" s="17">
        <f t="shared" si="428"/>
        <v>0</v>
      </c>
      <c r="F935" s="17">
        <f t="shared" si="451"/>
        <v>0</v>
      </c>
      <c r="G935" s="17">
        <f t="shared" ref="G935" si="452">SUM(G936:G942)</f>
        <v>0</v>
      </c>
    </row>
    <row r="936" spans="1:7" ht="25.5" hidden="1" x14ac:dyDescent="0.2">
      <c r="A936" s="11" t="s">
        <v>48</v>
      </c>
      <c r="B936" s="12" t="s">
        <v>217</v>
      </c>
      <c r="C936" s="23"/>
      <c r="D936" s="23"/>
      <c r="E936" s="23">
        <f t="shared" si="428"/>
        <v>0</v>
      </c>
      <c r="F936" s="23"/>
      <c r="G936" s="23">
        <f t="shared" ref="G936:G942" si="453">SUM(E936:F936)</f>
        <v>0</v>
      </c>
    </row>
    <row r="937" spans="1:7" ht="25.5" hidden="1" x14ac:dyDescent="0.2">
      <c r="A937" s="11" t="s">
        <v>87</v>
      </c>
      <c r="B937" s="12" t="s">
        <v>218</v>
      </c>
      <c r="C937" s="23"/>
      <c r="D937" s="23"/>
      <c r="E937" s="23">
        <f t="shared" si="428"/>
        <v>0</v>
      </c>
      <c r="F937" s="23"/>
      <c r="G937" s="23">
        <f t="shared" si="453"/>
        <v>0</v>
      </c>
    </row>
    <row r="938" spans="1:7" hidden="1" x14ac:dyDescent="0.2">
      <c r="A938" s="11" t="s">
        <v>88</v>
      </c>
      <c r="B938" s="12" t="s">
        <v>219</v>
      </c>
      <c r="C938" s="23"/>
      <c r="D938" s="23"/>
      <c r="E938" s="23">
        <f t="shared" si="428"/>
        <v>0</v>
      </c>
      <c r="F938" s="23"/>
      <c r="G938" s="23">
        <f t="shared" si="453"/>
        <v>0</v>
      </c>
    </row>
    <row r="939" spans="1:7" ht="38.25" hidden="1" x14ac:dyDescent="0.2">
      <c r="A939" s="11" t="s">
        <v>89</v>
      </c>
      <c r="B939" s="12" t="s">
        <v>220</v>
      </c>
      <c r="C939" s="23"/>
      <c r="D939" s="23"/>
      <c r="E939" s="23">
        <f t="shared" si="428"/>
        <v>0</v>
      </c>
      <c r="F939" s="23"/>
      <c r="G939" s="23">
        <f t="shared" si="453"/>
        <v>0</v>
      </c>
    </row>
    <row r="940" spans="1:7" hidden="1" x14ac:dyDescent="0.2">
      <c r="A940" s="11" t="s">
        <v>90</v>
      </c>
      <c r="B940" s="12" t="s">
        <v>221</v>
      </c>
      <c r="C940" s="23"/>
      <c r="D940" s="23"/>
      <c r="E940" s="23">
        <f t="shared" si="428"/>
        <v>0</v>
      </c>
      <c r="F940" s="23"/>
      <c r="G940" s="23">
        <f t="shared" si="453"/>
        <v>0</v>
      </c>
    </row>
    <row r="941" spans="1:7" ht="25.5" hidden="1" x14ac:dyDescent="0.2">
      <c r="A941" s="11" t="s">
        <v>91</v>
      </c>
      <c r="B941" s="12" t="s">
        <v>222</v>
      </c>
      <c r="C941" s="23"/>
      <c r="D941" s="23"/>
      <c r="E941" s="23">
        <f t="shared" si="428"/>
        <v>0</v>
      </c>
      <c r="F941" s="23"/>
      <c r="G941" s="23">
        <f t="shared" si="453"/>
        <v>0</v>
      </c>
    </row>
    <row r="942" spans="1:7" ht="25.5" hidden="1" x14ac:dyDescent="0.2">
      <c r="A942" s="11" t="s">
        <v>92</v>
      </c>
      <c r="B942" s="12" t="s">
        <v>223</v>
      </c>
      <c r="C942" s="23"/>
      <c r="D942" s="23"/>
      <c r="E942" s="23">
        <f t="shared" si="428"/>
        <v>0</v>
      </c>
      <c r="F942" s="23"/>
      <c r="G942" s="23">
        <f t="shared" si="453"/>
        <v>0</v>
      </c>
    </row>
    <row r="943" spans="1:7" ht="25.5" hidden="1" x14ac:dyDescent="0.2">
      <c r="A943" s="29" t="s">
        <v>49</v>
      </c>
      <c r="B943" s="30" t="s">
        <v>50</v>
      </c>
      <c r="C943" s="17">
        <f t="shared" ref="C943:F943" si="454">SUM(C944:C945)</f>
        <v>0</v>
      </c>
      <c r="D943" s="17">
        <f t="shared" si="454"/>
        <v>0</v>
      </c>
      <c r="E943" s="17">
        <f t="shared" si="428"/>
        <v>0</v>
      </c>
      <c r="F943" s="17">
        <f t="shared" si="454"/>
        <v>0</v>
      </c>
      <c r="G943" s="17">
        <f t="shared" ref="G943" si="455">SUM(G944:G945)</f>
        <v>0</v>
      </c>
    </row>
    <row r="944" spans="1:7" hidden="1" x14ac:dyDescent="0.2">
      <c r="A944" s="11" t="s">
        <v>93</v>
      </c>
      <c r="B944" s="12" t="s">
        <v>224</v>
      </c>
      <c r="C944" s="23"/>
      <c r="D944" s="23"/>
      <c r="E944" s="23">
        <f t="shared" ref="E944:E1007" si="456">SUM(C944:D944)</f>
        <v>0</v>
      </c>
      <c r="F944" s="23"/>
      <c r="G944" s="23">
        <f>SUM(E944:F944)</f>
        <v>0</v>
      </c>
    </row>
    <row r="945" spans="1:7" hidden="1" x14ac:dyDescent="0.2">
      <c r="A945" s="11" t="s">
        <v>51</v>
      </c>
      <c r="B945" s="12" t="s">
        <v>225</v>
      </c>
      <c r="C945" s="23"/>
      <c r="D945" s="23"/>
      <c r="E945" s="23">
        <f t="shared" si="456"/>
        <v>0</v>
      </c>
      <c r="F945" s="23"/>
      <c r="G945" s="23">
        <f>SUM(E945:F945)</f>
        <v>0</v>
      </c>
    </row>
    <row r="946" spans="1:7" ht="38.25" hidden="1" x14ac:dyDescent="0.2">
      <c r="A946" s="25" t="s">
        <v>113</v>
      </c>
      <c r="B946" s="30" t="s">
        <v>114</v>
      </c>
      <c r="C946" s="17">
        <f t="shared" ref="C946:G946" si="457">+C947</f>
        <v>0</v>
      </c>
      <c r="D946" s="17">
        <f t="shared" si="457"/>
        <v>0</v>
      </c>
      <c r="E946" s="17">
        <f t="shared" si="456"/>
        <v>0</v>
      </c>
      <c r="F946" s="17">
        <f t="shared" si="457"/>
        <v>0</v>
      </c>
      <c r="G946" s="17">
        <f t="shared" si="457"/>
        <v>0</v>
      </c>
    </row>
    <row r="947" spans="1:7" hidden="1" x14ac:dyDescent="0.2">
      <c r="A947" s="34" t="s">
        <v>115</v>
      </c>
      <c r="B947" s="35" t="s">
        <v>116</v>
      </c>
      <c r="C947" s="23"/>
      <c r="D947" s="23"/>
      <c r="E947" s="23">
        <f t="shared" si="456"/>
        <v>0</v>
      </c>
      <c r="F947" s="23"/>
      <c r="G947" s="23">
        <f>SUM(E947:F947)</f>
        <v>0</v>
      </c>
    </row>
    <row r="948" spans="1:7" ht="25.5" hidden="1" x14ac:dyDescent="0.2">
      <c r="A948" s="11" t="s">
        <v>226</v>
      </c>
      <c r="B948" s="12" t="s">
        <v>227</v>
      </c>
      <c r="C948" s="23"/>
      <c r="D948" s="23"/>
      <c r="E948" s="23">
        <f t="shared" si="456"/>
        <v>0</v>
      </c>
      <c r="F948" s="23"/>
      <c r="G948" s="23">
        <f>SUM(E948:F948)</f>
        <v>0</v>
      </c>
    </row>
    <row r="949" spans="1:7" ht="25.5" hidden="1" x14ac:dyDescent="0.2">
      <c r="A949" s="29" t="s">
        <v>52</v>
      </c>
      <c r="B949" s="30" t="s">
        <v>53</v>
      </c>
      <c r="C949" s="17">
        <f t="shared" ref="C949:F949" si="458">SUM(C950:C957)</f>
        <v>0</v>
      </c>
      <c r="D949" s="17">
        <f t="shared" si="458"/>
        <v>0</v>
      </c>
      <c r="E949" s="17">
        <f t="shared" si="456"/>
        <v>0</v>
      </c>
      <c r="F949" s="17">
        <f t="shared" si="458"/>
        <v>0</v>
      </c>
      <c r="G949" s="17">
        <f t="shared" ref="G949" si="459">SUM(G950:G957)</f>
        <v>0</v>
      </c>
    </row>
    <row r="950" spans="1:7" ht="25.5" hidden="1" x14ac:dyDescent="0.2">
      <c r="A950" s="11" t="s">
        <v>94</v>
      </c>
      <c r="B950" s="12" t="s">
        <v>228</v>
      </c>
      <c r="C950" s="23"/>
      <c r="D950" s="23"/>
      <c r="E950" s="23">
        <f t="shared" si="456"/>
        <v>0</v>
      </c>
      <c r="F950" s="23"/>
      <c r="G950" s="23">
        <f t="shared" ref="G950:G957" si="460">SUM(E950:F950)</f>
        <v>0</v>
      </c>
    </row>
    <row r="951" spans="1:7" ht="25.5" hidden="1" x14ac:dyDescent="0.2">
      <c r="A951" s="11" t="s">
        <v>117</v>
      </c>
      <c r="B951" s="12" t="s">
        <v>229</v>
      </c>
      <c r="C951" s="23"/>
      <c r="D951" s="23"/>
      <c r="E951" s="23">
        <f t="shared" si="456"/>
        <v>0</v>
      </c>
      <c r="F951" s="23"/>
      <c r="G951" s="23">
        <f t="shared" si="460"/>
        <v>0</v>
      </c>
    </row>
    <row r="952" spans="1:7" ht="25.5" hidden="1" x14ac:dyDescent="0.2">
      <c r="A952" s="11" t="s">
        <v>54</v>
      </c>
      <c r="B952" s="12" t="s">
        <v>230</v>
      </c>
      <c r="C952" s="23"/>
      <c r="D952" s="23"/>
      <c r="E952" s="23">
        <f t="shared" si="456"/>
        <v>0</v>
      </c>
      <c r="F952" s="23"/>
      <c r="G952" s="23">
        <f t="shared" si="460"/>
        <v>0</v>
      </c>
    </row>
    <row r="953" spans="1:7" hidden="1" x14ac:dyDescent="0.2">
      <c r="A953" s="11" t="s">
        <v>95</v>
      </c>
      <c r="B953" s="12" t="s">
        <v>231</v>
      </c>
      <c r="C953" s="23"/>
      <c r="D953" s="23"/>
      <c r="E953" s="23">
        <f t="shared" si="456"/>
        <v>0</v>
      </c>
      <c r="F953" s="23"/>
      <c r="G953" s="23">
        <f t="shared" si="460"/>
        <v>0</v>
      </c>
    </row>
    <row r="954" spans="1:7" hidden="1" x14ac:dyDescent="0.2">
      <c r="A954" s="11" t="s">
        <v>55</v>
      </c>
      <c r="B954" s="12" t="s">
        <v>232</v>
      </c>
      <c r="C954" s="23"/>
      <c r="D954" s="23"/>
      <c r="E954" s="23">
        <f t="shared" si="456"/>
        <v>0</v>
      </c>
      <c r="F954" s="23"/>
      <c r="G954" s="23">
        <f t="shared" si="460"/>
        <v>0</v>
      </c>
    </row>
    <row r="955" spans="1:7" ht="25.5" hidden="1" x14ac:dyDescent="0.2">
      <c r="A955" s="11" t="s">
        <v>96</v>
      </c>
      <c r="B955" s="12" t="s">
        <v>233</v>
      </c>
      <c r="C955" s="23"/>
      <c r="D955" s="23"/>
      <c r="E955" s="23">
        <f t="shared" si="456"/>
        <v>0</v>
      </c>
      <c r="F955" s="23"/>
      <c r="G955" s="23">
        <f t="shared" si="460"/>
        <v>0</v>
      </c>
    </row>
    <row r="956" spans="1:7" ht="25.5" hidden="1" x14ac:dyDescent="0.2">
      <c r="A956" s="11" t="s">
        <v>132</v>
      </c>
      <c r="B956" s="12" t="s">
        <v>234</v>
      </c>
      <c r="C956" s="23"/>
      <c r="D956" s="23"/>
      <c r="E956" s="23">
        <f t="shared" si="456"/>
        <v>0</v>
      </c>
      <c r="F956" s="23"/>
      <c r="G956" s="23">
        <f t="shared" si="460"/>
        <v>0</v>
      </c>
    </row>
    <row r="957" spans="1:7" ht="25.5" hidden="1" x14ac:dyDescent="0.2">
      <c r="A957" s="11" t="s">
        <v>56</v>
      </c>
      <c r="B957" s="12" t="s">
        <v>235</v>
      </c>
      <c r="C957" s="23"/>
      <c r="D957" s="23"/>
      <c r="E957" s="23">
        <f t="shared" si="456"/>
        <v>0</v>
      </c>
      <c r="F957" s="23"/>
      <c r="G957" s="23">
        <f t="shared" si="460"/>
        <v>0</v>
      </c>
    </row>
    <row r="958" spans="1:7" hidden="1" x14ac:dyDescent="0.2">
      <c r="A958" s="11"/>
      <c r="B958" s="12"/>
      <c r="C958" s="23"/>
      <c r="D958" s="23"/>
      <c r="E958" s="23">
        <f t="shared" si="456"/>
        <v>0</v>
      </c>
      <c r="F958" s="23"/>
      <c r="G958" s="23"/>
    </row>
    <row r="959" spans="1:7" hidden="1" x14ac:dyDescent="0.2">
      <c r="A959" s="29">
        <v>3</v>
      </c>
      <c r="B959" s="12"/>
      <c r="C959" s="17">
        <f t="shared" ref="C959:G960" si="461">+C960</f>
        <v>0</v>
      </c>
      <c r="D959" s="17">
        <f t="shared" si="461"/>
        <v>0</v>
      </c>
      <c r="E959" s="17">
        <f t="shared" si="456"/>
        <v>0</v>
      </c>
      <c r="F959" s="17">
        <f t="shared" si="461"/>
        <v>0</v>
      </c>
      <c r="G959" s="17">
        <f t="shared" si="461"/>
        <v>0</v>
      </c>
    </row>
    <row r="960" spans="1:7" hidden="1" x14ac:dyDescent="0.2">
      <c r="A960" s="29" t="s">
        <v>271</v>
      </c>
      <c r="B960" s="12"/>
      <c r="C960" s="17">
        <f t="shared" si="461"/>
        <v>0</v>
      </c>
      <c r="D960" s="17">
        <f t="shared" si="461"/>
        <v>0</v>
      </c>
      <c r="E960" s="17">
        <f t="shared" si="456"/>
        <v>0</v>
      </c>
      <c r="F960" s="17">
        <f t="shared" si="461"/>
        <v>0</v>
      </c>
      <c r="G960" s="17">
        <f t="shared" si="461"/>
        <v>0</v>
      </c>
    </row>
    <row r="961" spans="1:7" hidden="1" x14ac:dyDescent="0.2">
      <c r="A961" s="11" t="s">
        <v>236</v>
      </c>
      <c r="B961" s="12" t="s">
        <v>237</v>
      </c>
      <c r="C961" s="23"/>
      <c r="D961" s="23"/>
      <c r="E961" s="23">
        <f t="shared" si="456"/>
        <v>0</v>
      </c>
      <c r="F961" s="23"/>
      <c r="G961" s="23">
        <f>SUM(E961:F961)</f>
        <v>0</v>
      </c>
    </row>
    <row r="962" spans="1:7" hidden="1" x14ac:dyDescent="0.2">
      <c r="A962" s="20">
        <v>5</v>
      </c>
      <c r="B962" s="21" t="s">
        <v>57</v>
      </c>
      <c r="C962" s="17">
        <f t="shared" ref="C962:F962" si="462">+C963+C972+C979+C982</f>
        <v>0</v>
      </c>
      <c r="D962" s="17">
        <f t="shared" si="462"/>
        <v>0</v>
      </c>
      <c r="E962" s="17">
        <f t="shared" si="456"/>
        <v>0</v>
      </c>
      <c r="F962" s="17">
        <f t="shared" si="462"/>
        <v>0</v>
      </c>
      <c r="G962" s="17">
        <f t="shared" ref="G962" si="463">+G963+G972+G979+G982</f>
        <v>0</v>
      </c>
    </row>
    <row r="963" spans="1:7" ht="25.5" hidden="1" x14ac:dyDescent="0.2">
      <c r="A963" s="20" t="s">
        <v>58</v>
      </c>
      <c r="B963" s="21" t="s">
        <v>59</v>
      </c>
      <c r="C963" s="17">
        <f t="shared" ref="C963:F963" si="464">SUM(C964:C971)</f>
        <v>0</v>
      </c>
      <c r="D963" s="17">
        <f t="shared" si="464"/>
        <v>0</v>
      </c>
      <c r="E963" s="17">
        <f t="shared" si="456"/>
        <v>0</v>
      </c>
      <c r="F963" s="17">
        <f t="shared" si="464"/>
        <v>0</v>
      </c>
      <c r="G963" s="17">
        <f t="shared" ref="G963" si="465">SUM(G964:G971)</f>
        <v>0</v>
      </c>
    </row>
    <row r="964" spans="1:7" ht="25.5" hidden="1" x14ac:dyDescent="0.2">
      <c r="A964" s="11" t="s">
        <v>97</v>
      </c>
      <c r="B964" s="12" t="s">
        <v>238</v>
      </c>
      <c r="C964" s="23"/>
      <c r="D964" s="23"/>
      <c r="E964" s="23">
        <f t="shared" si="456"/>
        <v>0</v>
      </c>
      <c r="F964" s="23"/>
      <c r="G964" s="23">
        <f t="shared" ref="G964:G971" si="466">SUM(E964:F964)</f>
        <v>0</v>
      </c>
    </row>
    <row r="965" spans="1:7" hidden="1" x14ac:dyDescent="0.2">
      <c r="A965" s="11" t="s">
        <v>119</v>
      </c>
      <c r="B965" s="12" t="s">
        <v>239</v>
      </c>
      <c r="C965" s="23"/>
      <c r="D965" s="23"/>
      <c r="E965" s="23">
        <f t="shared" si="456"/>
        <v>0</v>
      </c>
      <c r="F965" s="23"/>
      <c r="G965" s="23">
        <f t="shared" si="466"/>
        <v>0</v>
      </c>
    </row>
    <row r="966" spans="1:7" hidden="1" x14ac:dyDescent="0.2">
      <c r="A966" s="11" t="s">
        <v>144</v>
      </c>
      <c r="B966" s="12" t="s">
        <v>240</v>
      </c>
      <c r="C966" s="23"/>
      <c r="D966" s="23"/>
      <c r="E966" s="23">
        <f t="shared" si="456"/>
        <v>0</v>
      </c>
      <c r="F966" s="23"/>
      <c r="G966" s="23">
        <f t="shared" si="466"/>
        <v>0</v>
      </c>
    </row>
    <row r="967" spans="1:7" hidden="1" x14ac:dyDescent="0.2">
      <c r="A967" s="11" t="s">
        <v>60</v>
      </c>
      <c r="B967" s="12" t="s">
        <v>241</v>
      </c>
      <c r="C967" s="23"/>
      <c r="D967" s="23"/>
      <c r="E967" s="23">
        <f t="shared" si="456"/>
        <v>0</v>
      </c>
      <c r="F967" s="23"/>
      <c r="G967" s="23">
        <f t="shared" si="466"/>
        <v>0</v>
      </c>
    </row>
    <row r="968" spans="1:7" ht="25.5" hidden="1" x14ac:dyDescent="0.2">
      <c r="A968" s="11" t="s">
        <v>61</v>
      </c>
      <c r="B968" s="12" t="s">
        <v>242</v>
      </c>
      <c r="C968" s="23"/>
      <c r="D968" s="23"/>
      <c r="E968" s="23">
        <f t="shared" si="456"/>
        <v>0</v>
      </c>
      <c r="F968" s="23"/>
      <c r="G968" s="23">
        <f t="shared" si="466"/>
        <v>0</v>
      </c>
    </row>
    <row r="969" spans="1:7" ht="25.5" hidden="1" x14ac:dyDescent="0.2">
      <c r="A969" s="11" t="s">
        <v>120</v>
      </c>
      <c r="B969" s="12" t="s">
        <v>243</v>
      </c>
      <c r="C969" s="23"/>
      <c r="D969" s="23"/>
      <c r="E969" s="23">
        <f t="shared" si="456"/>
        <v>0</v>
      </c>
      <c r="F969" s="23"/>
      <c r="G969" s="23">
        <f t="shared" si="466"/>
        <v>0</v>
      </c>
    </row>
    <row r="970" spans="1:7" ht="38.25" hidden="1" x14ac:dyDescent="0.2">
      <c r="A970" s="11" t="s">
        <v>244</v>
      </c>
      <c r="B970" s="12" t="s">
        <v>245</v>
      </c>
      <c r="C970" s="23"/>
      <c r="D970" s="23"/>
      <c r="E970" s="23">
        <f t="shared" si="456"/>
        <v>0</v>
      </c>
      <c r="F970" s="23"/>
      <c r="G970" s="23">
        <f t="shared" si="466"/>
        <v>0</v>
      </c>
    </row>
    <row r="971" spans="1:7" hidden="1" x14ac:dyDescent="0.2">
      <c r="A971" s="11" t="s">
        <v>62</v>
      </c>
      <c r="B971" s="12" t="s">
        <v>246</v>
      </c>
      <c r="C971" s="23"/>
      <c r="D971" s="23"/>
      <c r="E971" s="23">
        <f t="shared" si="456"/>
        <v>0</v>
      </c>
      <c r="F971" s="23"/>
      <c r="G971" s="23">
        <f t="shared" si="466"/>
        <v>0</v>
      </c>
    </row>
    <row r="972" spans="1:7" ht="25.5" hidden="1" x14ac:dyDescent="0.2">
      <c r="A972" s="25" t="s">
        <v>98</v>
      </c>
      <c r="B972" s="21" t="s">
        <v>99</v>
      </c>
      <c r="C972" s="17">
        <f t="shared" ref="C972:F972" si="467">SUM(C973:C978)</f>
        <v>0</v>
      </c>
      <c r="D972" s="17">
        <f t="shared" si="467"/>
        <v>0</v>
      </c>
      <c r="E972" s="17">
        <f t="shared" si="456"/>
        <v>0</v>
      </c>
      <c r="F972" s="17">
        <f t="shared" si="467"/>
        <v>0</v>
      </c>
      <c r="G972" s="17">
        <f t="shared" ref="G972" si="468">SUM(G973:G978)</f>
        <v>0</v>
      </c>
    </row>
    <row r="973" spans="1:7" hidden="1" x14ac:dyDescent="0.2">
      <c r="A973" s="11" t="s">
        <v>100</v>
      </c>
      <c r="B973" s="12" t="s">
        <v>247</v>
      </c>
      <c r="C973" s="23"/>
      <c r="D973" s="23"/>
      <c r="E973" s="23">
        <f t="shared" si="456"/>
        <v>0</v>
      </c>
      <c r="F973" s="23"/>
      <c r="G973" s="23">
        <f t="shared" ref="G973:G978" si="469">SUM(E973:F973)</f>
        <v>0</v>
      </c>
    </row>
    <row r="974" spans="1:7" hidden="1" x14ac:dyDescent="0.2">
      <c r="A974" s="11" t="s">
        <v>248</v>
      </c>
      <c r="B974" s="12" t="s">
        <v>249</v>
      </c>
      <c r="C974" s="23"/>
      <c r="D974" s="23"/>
      <c r="E974" s="23">
        <f t="shared" si="456"/>
        <v>0</v>
      </c>
      <c r="F974" s="23"/>
      <c r="G974" s="23">
        <f t="shared" si="469"/>
        <v>0</v>
      </c>
    </row>
    <row r="975" spans="1:7" hidden="1" x14ac:dyDescent="0.2">
      <c r="A975" s="11" t="s">
        <v>250</v>
      </c>
      <c r="B975" s="12" t="s">
        <v>251</v>
      </c>
      <c r="C975" s="23"/>
      <c r="D975" s="23"/>
      <c r="E975" s="23">
        <f t="shared" si="456"/>
        <v>0</v>
      </c>
      <c r="F975" s="23"/>
      <c r="G975" s="23">
        <f t="shared" si="469"/>
        <v>0</v>
      </c>
    </row>
    <row r="976" spans="1:7" hidden="1" x14ac:dyDescent="0.2">
      <c r="A976" s="11" t="s">
        <v>252</v>
      </c>
      <c r="B976" s="12" t="s">
        <v>253</v>
      </c>
      <c r="C976" s="23"/>
      <c r="D976" s="23"/>
      <c r="E976" s="23">
        <f t="shared" si="456"/>
        <v>0</v>
      </c>
      <c r="F976" s="23"/>
      <c r="G976" s="23">
        <f t="shared" si="469"/>
        <v>0</v>
      </c>
    </row>
    <row r="977" spans="1:7" hidden="1" x14ac:dyDescent="0.2">
      <c r="A977" s="11" t="s">
        <v>122</v>
      </c>
      <c r="B977" s="13" t="s">
        <v>254</v>
      </c>
      <c r="C977" s="23"/>
      <c r="D977" s="23"/>
      <c r="E977" s="23">
        <f t="shared" si="456"/>
        <v>0</v>
      </c>
      <c r="F977" s="23"/>
      <c r="G977" s="23">
        <f t="shared" si="469"/>
        <v>0</v>
      </c>
    </row>
    <row r="978" spans="1:7" ht="25.5" hidden="1" x14ac:dyDescent="0.2">
      <c r="A978" s="11" t="s">
        <v>101</v>
      </c>
      <c r="B978" s="13" t="s">
        <v>255</v>
      </c>
      <c r="C978" s="23"/>
      <c r="D978" s="23"/>
      <c r="E978" s="23">
        <f t="shared" si="456"/>
        <v>0</v>
      </c>
      <c r="F978" s="23"/>
      <c r="G978" s="23">
        <f t="shared" si="469"/>
        <v>0</v>
      </c>
    </row>
    <row r="979" spans="1:7" hidden="1" x14ac:dyDescent="0.2">
      <c r="A979" s="21" t="s">
        <v>102</v>
      </c>
      <c r="B979" s="21" t="s">
        <v>103</v>
      </c>
      <c r="C979" s="17">
        <f t="shared" ref="C979:F979" si="470">SUM(C980:C981)</f>
        <v>0</v>
      </c>
      <c r="D979" s="17">
        <f t="shared" si="470"/>
        <v>0</v>
      </c>
      <c r="E979" s="17">
        <f t="shared" si="456"/>
        <v>0</v>
      </c>
      <c r="F979" s="17">
        <f t="shared" si="470"/>
        <v>0</v>
      </c>
      <c r="G979" s="17">
        <f t="shared" ref="G979" si="471">SUM(G980:G981)</f>
        <v>0</v>
      </c>
    </row>
    <row r="980" spans="1:7" hidden="1" x14ac:dyDescent="0.2">
      <c r="A980" s="11" t="s">
        <v>256</v>
      </c>
      <c r="B980" s="13" t="s">
        <v>257</v>
      </c>
      <c r="C980" s="23"/>
      <c r="D980" s="23"/>
      <c r="E980" s="23">
        <f t="shared" si="456"/>
        <v>0</v>
      </c>
      <c r="F980" s="23"/>
      <c r="G980" s="23">
        <f>SUM(E980:F980)</f>
        <v>0</v>
      </c>
    </row>
    <row r="981" spans="1:7" hidden="1" x14ac:dyDescent="0.2">
      <c r="A981" s="11" t="s">
        <v>143</v>
      </c>
      <c r="B981" s="13" t="s">
        <v>258</v>
      </c>
      <c r="C981" s="23"/>
      <c r="D981" s="23"/>
      <c r="E981" s="23">
        <f t="shared" si="456"/>
        <v>0</v>
      </c>
      <c r="F981" s="23"/>
      <c r="G981" s="23">
        <f>SUM(E981:F981)</f>
        <v>0</v>
      </c>
    </row>
    <row r="982" spans="1:7" ht="25.5" hidden="1" x14ac:dyDescent="0.2">
      <c r="A982" s="20" t="s">
        <v>104</v>
      </c>
      <c r="B982" s="21" t="s">
        <v>105</v>
      </c>
      <c r="C982" s="17">
        <f t="shared" ref="C982:F982" si="472">SUM(C983:C986)</f>
        <v>0</v>
      </c>
      <c r="D982" s="17">
        <f t="shared" si="472"/>
        <v>0</v>
      </c>
      <c r="E982" s="17">
        <f t="shared" si="456"/>
        <v>0</v>
      </c>
      <c r="F982" s="17">
        <f t="shared" si="472"/>
        <v>0</v>
      </c>
      <c r="G982" s="17">
        <f t="shared" ref="G982" si="473">SUM(G983:G986)</f>
        <v>0</v>
      </c>
    </row>
    <row r="983" spans="1:7" hidden="1" x14ac:dyDescent="0.2">
      <c r="A983" s="11" t="s">
        <v>118</v>
      </c>
      <c r="B983" s="12" t="s">
        <v>136</v>
      </c>
      <c r="C983" s="23"/>
      <c r="D983" s="23"/>
      <c r="E983" s="23">
        <f t="shared" si="456"/>
        <v>0</v>
      </c>
      <c r="F983" s="23"/>
      <c r="G983" s="23">
        <f>SUM(E983:F983)</f>
        <v>0</v>
      </c>
    </row>
    <row r="984" spans="1:7" hidden="1" x14ac:dyDescent="0.2">
      <c r="A984" s="11" t="s">
        <v>106</v>
      </c>
      <c r="B984" s="12" t="s">
        <v>259</v>
      </c>
      <c r="C984" s="23"/>
      <c r="D984" s="23"/>
      <c r="E984" s="23">
        <f t="shared" si="456"/>
        <v>0</v>
      </c>
      <c r="F984" s="23"/>
      <c r="G984" s="23">
        <f>SUM(E984:F984)</f>
        <v>0</v>
      </c>
    </row>
    <row r="985" spans="1:7" hidden="1" x14ac:dyDescent="0.2">
      <c r="A985" s="11" t="s">
        <v>260</v>
      </c>
      <c r="B985" s="12" t="s">
        <v>261</v>
      </c>
      <c r="C985" s="23"/>
      <c r="D985" s="23"/>
      <c r="E985" s="23">
        <f t="shared" si="456"/>
        <v>0</v>
      </c>
      <c r="F985" s="23"/>
      <c r="G985" s="23">
        <f>SUM(E985:F985)</f>
        <v>0</v>
      </c>
    </row>
    <row r="986" spans="1:7" hidden="1" x14ac:dyDescent="0.2">
      <c r="A986" s="11" t="s">
        <v>262</v>
      </c>
      <c r="B986" s="12" t="s">
        <v>263</v>
      </c>
      <c r="C986" s="23"/>
      <c r="D986" s="23"/>
      <c r="E986" s="23">
        <f t="shared" si="456"/>
        <v>0</v>
      </c>
      <c r="F986" s="23"/>
      <c r="G986" s="23">
        <f>SUM(E986:F986)</f>
        <v>0</v>
      </c>
    </row>
    <row r="987" spans="1:7" ht="25.5" x14ac:dyDescent="0.2">
      <c r="A987" s="25">
        <v>6</v>
      </c>
      <c r="B987" s="37" t="s">
        <v>63</v>
      </c>
      <c r="C987" s="17">
        <f>+C988+C840+C1007+C2056+C1003+C1011+C999</f>
        <v>159040991</v>
      </c>
      <c r="D987" s="17">
        <f>+D988+D840+D1007+D2056+D1003+D1011+D999</f>
        <v>0</v>
      </c>
      <c r="E987" s="17">
        <f t="shared" si="456"/>
        <v>159040991</v>
      </c>
      <c r="F987" s="17">
        <f>+F988+F840+F1007+F2056+F1003+F1011+F999</f>
        <v>241025000</v>
      </c>
      <c r="G987" s="17">
        <f>+G988+G840+G1007+G2059+G1003+G1011+G999</f>
        <v>400065991</v>
      </c>
    </row>
    <row r="988" spans="1:7" ht="38.25" x14ac:dyDescent="0.2">
      <c r="A988" s="25" t="s">
        <v>64</v>
      </c>
      <c r="B988" s="37" t="s">
        <v>65</v>
      </c>
      <c r="C988" s="17">
        <f t="shared" ref="C988:F988" si="474">+C989+C991+C996</f>
        <v>84040991</v>
      </c>
      <c r="D988" s="17">
        <f t="shared" si="474"/>
        <v>0</v>
      </c>
      <c r="E988" s="17">
        <f t="shared" si="456"/>
        <v>84040991</v>
      </c>
      <c r="F988" s="17">
        <f t="shared" si="474"/>
        <v>0</v>
      </c>
      <c r="G988" s="17">
        <f t="shared" ref="G988" si="475">+G989+G991+G996</f>
        <v>84040991</v>
      </c>
    </row>
    <row r="989" spans="1:7" ht="25.5" hidden="1" x14ac:dyDescent="0.2">
      <c r="A989" s="25" t="s">
        <v>66</v>
      </c>
      <c r="B989" s="37" t="s">
        <v>67</v>
      </c>
      <c r="C989" s="17">
        <f t="shared" ref="C989:G989" si="476">+C990</f>
        <v>0</v>
      </c>
      <c r="D989" s="17">
        <f t="shared" si="476"/>
        <v>0</v>
      </c>
      <c r="E989" s="17">
        <f t="shared" si="456"/>
        <v>0</v>
      </c>
      <c r="F989" s="17">
        <f t="shared" si="476"/>
        <v>0</v>
      </c>
      <c r="G989" s="17">
        <f t="shared" si="476"/>
        <v>0</v>
      </c>
    </row>
    <row r="990" spans="1:7" hidden="1" x14ac:dyDescent="0.2">
      <c r="A990" s="11" t="s">
        <v>68</v>
      </c>
      <c r="B990" s="12" t="s">
        <v>270</v>
      </c>
      <c r="C990" s="23"/>
      <c r="D990" s="23"/>
      <c r="E990" s="23">
        <f t="shared" si="456"/>
        <v>0</v>
      </c>
      <c r="F990" s="23"/>
      <c r="G990" s="23">
        <f>SUM(E990:F990)</f>
        <v>0</v>
      </c>
    </row>
    <row r="991" spans="1:7" ht="38.25" hidden="1" x14ac:dyDescent="0.2">
      <c r="A991" s="25" t="s">
        <v>70</v>
      </c>
      <c r="B991" s="37" t="s">
        <v>125</v>
      </c>
      <c r="C991" s="17">
        <f t="shared" ref="C991:F991" si="477">SUM(C992:C995)</f>
        <v>0</v>
      </c>
      <c r="D991" s="17">
        <f t="shared" si="477"/>
        <v>0</v>
      </c>
      <c r="E991" s="17">
        <f t="shared" si="456"/>
        <v>0</v>
      </c>
      <c r="F991" s="17">
        <f t="shared" si="477"/>
        <v>0</v>
      </c>
      <c r="G991" s="17">
        <f t="shared" ref="G991" si="478">SUM(G992:G995)</f>
        <v>0</v>
      </c>
    </row>
    <row r="992" spans="1:7" ht="25.5" hidden="1" x14ac:dyDescent="0.2">
      <c r="A992" s="11" t="s">
        <v>71</v>
      </c>
      <c r="B992" s="12" t="s">
        <v>72</v>
      </c>
      <c r="C992" s="23"/>
      <c r="D992" s="23"/>
      <c r="E992" s="23">
        <f t="shared" si="456"/>
        <v>0</v>
      </c>
      <c r="F992" s="23"/>
      <c r="G992" s="23">
        <f>SUM(E992:F992)</f>
        <v>0</v>
      </c>
    </row>
    <row r="993" spans="1:7" ht="38.25" hidden="1" x14ac:dyDescent="0.2">
      <c r="A993" s="11" t="s">
        <v>350</v>
      </c>
      <c r="B993" s="12" t="s">
        <v>351</v>
      </c>
      <c r="C993" s="23"/>
      <c r="D993" s="23"/>
      <c r="E993" s="23">
        <f t="shared" si="456"/>
        <v>0</v>
      </c>
      <c r="F993" s="23"/>
      <c r="G993" s="23">
        <f>SUM(E993:F993)</f>
        <v>0</v>
      </c>
    </row>
    <row r="994" spans="1:7" ht="51" hidden="1" x14ac:dyDescent="0.2">
      <c r="A994" s="11" t="s">
        <v>378</v>
      </c>
      <c r="B994" s="12" t="s">
        <v>379</v>
      </c>
      <c r="C994" s="23"/>
      <c r="D994" s="23"/>
      <c r="E994" s="23">
        <f t="shared" si="456"/>
        <v>0</v>
      </c>
      <c r="F994" s="23"/>
      <c r="G994" s="23">
        <f>SUM(E994:F994)</f>
        <v>0</v>
      </c>
    </row>
    <row r="995" spans="1:7" ht="25.5" hidden="1" x14ac:dyDescent="0.2">
      <c r="A995" s="11" t="s">
        <v>385</v>
      </c>
      <c r="B995" s="12" t="s">
        <v>386</v>
      </c>
      <c r="C995" s="23"/>
      <c r="D995" s="23"/>
      <c r="E995" s="23">
        <f t="shared" si="456"/>
        <v>0</v>
      </c>
      <c r="F995" s="23"/>
      <c r="G995" s="23">
        <f>SUM(E995:F995)</f>
        <v>0</v>
      </c>
    </row>
    <row r="996" spans="1:7" ht="38.25" x14ac:dyDescent="0.2">
      <c r="A996" s="25" t="s">
        <v>73</v>
      </c>
      <c r="B996" s="37" t="s">
        <v>124</v>
      </c>
      <c r="C996" s="17">
        <f t="shared" ref="C996:F996" si="479">SUM(C997:C998)</f>
        <v>84040991</v>
      </c>
      <c r="D996" s="17">
        <f t="shared" si="479"/>
        <v>0</v>
      </c>
      <c r="E996" s="17">
        <f t="shared" si="456"/>
        <v>84040991</v>
      </c>
      <c r="F996" s="17">
        <f t="shared" si="479"/>
        <v>0</v>
      </c>
      <c r="G996" s="17">
        <f>SUM(G997:G998)</f>
        <v>84040991</v>
      </c>
    </row>
    <row r="997" spans="1:7" ht="38.25" x14ac:dyDescent="0.2">
      <c r="A997" s="11" t="s">
        <v>74</v>
      </c>
      <c r="B997" s="12" t="s">
        <v>352</v>
      </c>
      <c r="C997" s="23">
        <v>58727439</v>
      </c>
      <c r="D997" s="23"/>
      <c r="E997" s="23">
        <f t="shared" si="456"/>
        <v>58727439</v>
      </c>
      <c r="F997" s="23"/>
      <c r="G997" s="23">
        <f>SUM(E997:F997)</f>
        <v>58727439</v>
      </c>
    </row>
    <row r="998" spans="1:7" ht="38.25" x14ac:dyDescent="0.2">
      <c r="A998" s="11" t="s">
        <v>75</v>
      </c>
      <c r="B998" s="12" t="s">
        <v>353</v>
      </c>
      <c r="C998" s="23">
        <v>25313552</v>
      </c>
      <c r="D998" s="23"/>
      <c r="E998" s="23">
        <f t="shared" si="456"/>
        <v>25313552</v>
      </c>
      <c r="F998" s="23"/>
      <c r="G998" s="23">
        <f>SUM(E998:F998)</f>
        <v>25313552</v>
      </c>
    </row>
    <row r="999" spans="1:7" ht="25.5" hidden="1" x14ac:dyDescent="0.2">
      <c r="A999" s="39" t="s">
        <v>107</v>
      </c>
      <c r="B999" s="37" t="s">
        <v>108</v>
      </c>
      <c r="C999" s="17">
        <f t="shared" ref="C999:F999" si="480">SUM(C1000:C1001)</f>
        <v>0</v>
      </c>
      <c r="D999" s="17">
        <f t="shared" si="480"/>
        <v>0</v>
      </c>
      <c r="E999" s="17">
        <f t="shared" si="456"/>
        <v>0</v>
      </c>
      <c r="F999" s="17">
        <f t="shared" si="480"/>
        <v>0</v>
      </c>
      <c r="G999" s="17">
        <f t="shared" ref="G999" si="481">SUM(G1000:G1001)</f>
        <v>0</v>
      </c>
    </row>
    <row r="1000" spans="1:7" hidden="1" x14ac:dyDescent="0.2">
      <c r="A1000" s="11" t="s">
        <v>264</v>
      </c>
      <c r="B1000" s="12" t="s">
        <v>265</v>
      </c>
      <c r="C1000" s="23"/>
      <c r="D1000" s="23"/>
      <c r="E1000" s="23">
        <f t="shared" si="456"/>
        <v>0</v>
      </c>
      <c r="F1000" s="23"/>
      <c r="G1000" s="23">
        <f>SUM(E1000:F1000)</f>
        <v>0</v>
      </c>
    </row>
    <row r="1001" spans="1:7" ht="25.5" hidden="1" x14ac:dyDescent="0.2">
      <c r="A1001" s="11" t="s">
        <v>291</v>
      </c>
      <c r="B1001" s="12" t="s">
        <v>292</v>
      </c>
      <c r="C1001" s="23"/>
      <c r="D1001" s="23"/>
      <c r="E1001" s="23">
        <f t="shared" si="456"/>
        <v>0</v>
      </c>
      <c r="F1001" s="23"/>
      <c r="G1001" s="23">
        <f>SUM(E1001:F1001)</f>
        <v>0</v>
      </c>
    </row>
    <row r="1002" spans="1:7" x14ac:dyDescent="0.2">
      <c r="A1002" s="11"/>
      <c r="B1002" s="12"/>
      <c r="C1002" s="23"/>
      <c r="D1002" s="23"/>
      <c r="E1002" s="23"/>
      <c r="F1002" s="23"/>
      <c r="G1002" s="23"/>
    </row>
    <row r="1003" spans="1:7" x14ac:dyDescent="0.2">
      <c r="A1003" s="39" t="s">
        <v>336</v>
      </c>
      <c r="B1003" s="37" t="s">
        <v>338</v>
      </c>
      <c r="C1003" s="17">
        <f t="shared" ref="C1003:F1003" si="482">SUM(C1004:C1005)</f>
        <v>75000000</v>
      </c>
      <c r="D1003" s="17">
        <f t="shared" si="482"/>
        <v>0</v>
      </c>
      <c r="E1003" s="17">
        <f t="shared" si="456"/>
        <v>75000000</v>
      </c>
      <c r="F1003" s="17">
        <f t="shared" si="482"/>
        <v>216025000</v>
      </c>
      <c r="G1003" s="17">
        <f t="shared" ref="G1003" si="483">SUM(G1004:G1005)</f>
        <v>291025000</v>
      </c>
    </row>
    <row r="1004" spans="1:7" x14ac:dyDescent="0.2">
      <c r="A1004" s="11" t="s">
        <v>334</v>
      </c>
      <c r="B1004" s="12" t="s">
        <v>335</v>
      </c>
      <c r="C1004" s="23"/>
      <c r="D1004" s="23"/>
      <c r="E1004" s="23">
        <f t="shared" si="456"/>
        <v>0</v>
      </c>
      <c r="F1004" s="23">
        <v>216025000</v>
      </c>
      <c r="G1004" s="23">
        <f>SUM(E1004:F1004)</f>
        <v>216025000</v>
      </c>
    </row>
    <row r="1005" spans="1:7" x14ac:dyDescent="0.2">
      <c r="A1005" s="11" t="s">
        <v>337</v>
      </c>
      <c r="B1005" s="12" t="s">
        <v>339</v>
      </c>
      <c r="C1005" s="23">
        <v>75000000</v>
      </c>
      <c r="D1005" s="23"/>
      <c r="E1005" s="23">
        <f t="shared" si="456"/>
        <v>75000000</v>
      </c>
      <c r="F1005" s="23"/>
      <c r="G1005" s="23">
        <f>SUM(E1005:F1005)</f>
        <v>75000000</v>
      </c>
    </row>
    <row r="1006" spans="1:7" x14ac:dyDescent="0.2">
      <c r="A1006" s="11"/>
      <c r="B1006" s="12"/>
      <c r="C1006" s="23"/>
      <c r="D1006" s="23"/>
      <c r="E1006" s="23"/>
      <c r="F1006" s="23"/>
      <c r="G1006" s="23"/>
    </row>
    <row r="1007" spans="1:7" ht="25.5" x14ac:dyDescent="0.2">
      <c r="A1007" s="39" t="s">
        <v>354</v>
      </c>
      <c r="B1007" s="37" t="s">
        <v>357</v>
      </c>
      <c r="C1007" s="17">
        <f t="shared" ref="C1007:F1007" si="484">SUM(C1008:C1009)</f>
        <v>0</v>
      </c>
      <c r="D1007" s="17">
        <f t="shared" si="484"/>
        <v>0</v>
      </c>
      <c r="E1007" s="17">
        <f t="shared" si="456"/>
        <v>0</v>
      </c>
      <c r="F1007" s="17">
        <f t="shared" si="484"/>
        <v>25000000</v>
      </c>
      <c r="G1007" s="17">
        <f t="shared" ref="G1007" si="485">SUM(G1008:G1009)</f>
        <v>25000000</v>
      </c>
    </row>
    <row r="1008" spans="1:7" x14ac:dyDescent="0.2">
      <c r="A1008" s="11" t="s">
        <v>355</v>
      </c>
      <c r="B1008" s="12" t="s">
        <v>367</v>
      </c>
      <c r="C1008" s="23"/>
      <c r="D1008" s="23"/>
      <c r="E1008" s="23">
        <f t="shared" ref="E1008:E1032" si="486">SUM(C1008:D1008)</f>
        <v>0</v>
      </c>
      <c r="F1008" s="23">
        <v>10000000</v>
      </c>
      <c r="G1008" s="23">
        <f>SUM(E1008:F1008)</f>
        <v>10000000</v>
      </c>
    </row>
    <row r="1009" spans="1:7" x14ac:dyDescent="0.2">
      <c r="A1009" s="11" t="s">
        <v>356</v>
      </c>
      <c r="B1009" s="12" t="s">
        <v>368</v>
      </c>
      <c r="C1009" s="23"/>
      <c r="D1009" s="23"/>
      <c r="E1009" s="23">
        <f t="shared" si="486"/>
        <v>0</v>
      </c>
      <c r="F1009" s="23">
        <v>15000000</v>
      </c>
      <c r="G1009" s="23">
        <f>SUM(E1009:F1009)</f>
        <v>15000000</v>
      </c>
    </row>
    <row r="1010" spans="1:7" hidden="1" x14ac:dyDescent="0.2">
      <c r="A1010" s="11"/>
      <c r="B1010" s="12"/>
      <c r="C1010" s="23"/>
      <c r="D1010" s="23"/>
      <c r="E1010" s="23">
        <f t="shared" si="486"/>
        <v>0</v>
      </c>
      <c r="F1010" s="23"/>
      <c r="G1010" s="23"/>
    </row>
    <row r="1011" spans="1:7" ht="25.5" hidden="1" x14ac:dyDescent="0.2">
      <c r="A1011" s="39" t="s">
        <v>358</v>
      </c>
      <c r="B1011" s="37" t="s">
        <v>362</v>
      </c>
      <c r="C1011" s="17">
        <f>+C1012</f>
        <v>0</v>
      </c>
      <c r="D1011" s="17">
        <f>+D1012</f>
        <v>0</v>
      </c>
      <c r="E1011" s="17">
        <f t="shared" si="486"/>
        <v>0</v>
      </c>
      <c r="F1011" s="17">
        <f>+F1012</f>
        <v>0</v>
      </c>
      <c r="G1011" s="17">
        <f>+G1012</f>
        <v>0</v>
      </c>
    </row>
    <row r="1012" spans="1:7" ht="25.5" hidden="1" x14ac:dyDescent="0.2">
      <c r="A1012" s="39" t="s">
        <v>359</v>
      </c>
      <c r="B1012" s="37" t="s">
        <v>363</v>
      </c>
      <c r="C1012" s="17">
        <f t="shared" ref="C1012:F1012" si="487">SUM(C1013:C1014)</f>
        <v>0</v>
      </c>
      <c r="D1012" s="17">
        <f t="shared" si="487"/>
        <v>0</v>
      </c>
      <c r="E1012" s="17">
        <f t="shared" si="486"/>
        <v>0</v>
      </c>
      <c r="F1012" s="17">
        <f t="shared" si="487"/>
        <v>0</v>
      </c>
      <c r="G1012" s="17">
        <f>SUM(G1013:G1014)</f>
        <v>0</v>
      </c>
    </row>
    <row r="1013" spans="1:7" ht="51" hidden="1" x14ac:dyDescent="0.2">
      <c r="A1013" s="11" t="s">
        <v>360</v>
      </c>
      <c r="B1013" s="12" t="s">
        <v>364</v>
      </c>
      <c r="C1013" s="23"/>
      <c r="D1013" s="23"/>
      <c r="E1013" s="23">
        <f t="shared" si="486"/>
        <v>0</v>
      </c>
      <c r="F1013" s="23"/>
      <c r="G1013" s="23">
        <f>SUM(E1013:F1013)</f>
        <v>0</v>
      </c>
    </row>
    <row r="1014" spans="1:7" ht="25.5" hidden="1" x14ac:dyDescent="0.2">
      <c r="A1014" s="11" t="s">
        <v>361</v>
      </c>
      <c r="B1014" s="12" t="s">
        <v>365</v>
      </c>
      <c r="C1014" s="23"/>
      <c r="D1014" s="23"/>
      <c r="E1014" s="23">
        <f t="shared" si="486"/>
        <v>0</v>
      </c>
      <c r="F1014" s="23"/>
      <c r="G1014" s="23">
        <f>SUM(E1014:F1014)</f>
        <v>0</v>
      </c>
    </row>
    <row r="1015" spans="1:7" hidden="1" x14ac:dyDescent="0.2">
      <c r="A1015" s="11"/>
      <c r="B1015" s="12"/>
      <c r="C1015" s="23"/>
      <c r="D1015" s="23"/>
      <c r="E1015" s="23">
        <f t="shared" si="486"/>
        <v>0</v>
      </c>
      <c r="F1015" s="23"/>
      <c r="G1015" s="23"/>
    </row>
    <row r="1016" spans="1:7" ht="25.5" hidden="1" x14ac:dyDescent="0.2">
      <c r="A1016" s="26">
        <v>7</v>
      </c>
      <c r="B1016" s="30" t="s">
        <v>109</v>
      </c>
      <c r="C1016" s="17">
        <f t="shared" ref="C1016:G1016" si="488">+C1017</f>
        <v>0</v>
      </c>
      <c r="D1016" s="17">
        <f t="shared" si="488"/>
        <v>0</v>
      </c>
      <c r="E1016" s="17">
        <f t="shared" si="486"/>
        <v>0</v>
      </c>
      <c r="F1016" s="17">
        <f t="shared" si="488"/>
        <v>0</v>
      </c>
      <c r="G1016" s="17">
        <f t="shared" si="488"/>
        <v>0</v>
      </c>
    </row>
    <row r="1017" spans="1:7" ht="38.25" hidden="1" x14ac:dyDescent="0.2">
      <c r="A1017" s="26" t="s">
        <v>110</v>
      </c>
      <c r="B1017" s="30" t="s">
        <v>112</v>
      </c>
      <c r="C1017" s="17">
        <f>+C1018+C1020+C1023</f>
        <v>0</v>
      </c>
      <c r="D1017" s="17">
        <f>+D1018+D1020+D1023</f>
        <v>0</v>
      </c>
      <c r="E1017" s="17">
        <f t="shared" si="486"/>
        <v>0</v>
      </c>
      <c r="F1017" s="17">
        <f>+F1018+F1020+F1023</f>
        <v>0</v>
      </c>
      <c r="G1017" s="17">
        <f>+G1018+G1020+G1023</f>
        <v>0</v>
      </c>
    </row>
    <row r="1018" spans="1:7" ht="38.25" hidden="1" x14ac:dyDescent="0.2">
      <c r="A1018" s="26" t="s">
        <v>138</v>
      </c>
      <c r="B1018" s="30" t="s">
        <v>140</v>
      </c>
      <c r="C1018" s="17">
        <f>+C1019</f>
        <v>0</v>
      </c>
      <c r="D1018" s="17">
        <f>+D1019</f>
        <v>0</v>
      </c>
      <c r="E1018" s="17">
        <f t="shared" si="486"/>
        <v>0</v>
      </c>
      <c r="F1018" s="17">
        <f>+F1019</f>
        <v>0</v>
      </c>
      <c r="G1018" s="17">
        <f t="shared" ref="G1018" si="489">+G1019</f>
        <v>0</v>
      </c>
    </row>
    <row r="1019" spans="1:7" hidden="1" x14ac:dyDescent="0.2">
      <c r="A1019" s="11" t="s">
        <v>139</v>
      </c>
      <c r="B1019" s="12" t="s">
        <v>69</v>
      </c>
      <c r="C1019" s="23"/>
      <c r="D1019" s="23"/>
      <c r="E1019" s="23">
        <f t="shared" si="486"/>
        <v>0</v>
      </c>
      <c r="F1019" s="23"/>
      <c r="G1019" s="23">
        <f>SUM(E1019:F1019)</f>
        <v>0</v>
      </c>
    </row>
    <row r="1020" spans="1:7" hidden="1" x14ac:dyDescent="0.2">
      <c r="A1020" s="11"/>
      <c r="B1020" s="12"/>
      <c r="C1020" s="17">
        <v>0</v>
      </c>
      <c r="D1020" s="17">
        <v>0</v>
      </c>
      <c r="E1020" s="17">
        <f t="shared" si="486"/>
        <v>0</v>
      </c>
      <c r="F1020" s="17">
        <v>0</v>
      </c>
      <c r="G1020" s="17">
        <v>0</v>
      </c>
    </row>
    <row r="1021" spans="1:7" hidden="1" x14ac:dyDescent="0.2">
      <c r="A1021" s="11" t="s">
        <v>111</v>
      </c>
      <c r="B1021" s="12"/>
      <c r="C1021" s="23"/>
      <c r="D1021" s="23"/>
      <c r="E1021" s="23">
        <f t="shared" si="486"/>
        <v>0</v>
      </c>
      <c r="F1021" s="23"/>
      <c r="G1021" s="23">
        <f>SUM(E1021:F1021)</f>
        <v>0</v>
      </c>
    </row>
    <row r="1022" spans="1:7" hidden="1" x14ac:dyDescent="0.2">
      <c r="A1022" s="11"/>
      <c r="B1022" s="12"/>
      <c r="C1022" s="23"/>
      <c r="D1022" s="23"/>
      <c r="E1022" s="23">
        <f t="shared" si="486"/>
        <v>0</v>
      </c>
      <c r="F1022" s="23"/>
      <c r="G1022" s="23"/>
    </row>
    <row r="1023" spans="1:7" ht="38.25" hidden="1" x14ac:dyDescent="0.2">
      <c r="A1023" s="26" t="s">
        <v>380</v>
      </c>
      <c r="B1023" s="30" t="s">
        <v>382</v>
      </c>
      <c r="C1023" s="17">
        <f>+C1024</f>
        <v>0</v>
      </c>
      <c r="D1023" s="17">
        <f>+D1024</f>
        <v>0</v>
      </c>
      <c r="E1023" s="17">
        <f t="shared" si="486"/>
        <v>0</v>
      </c>
      <c r="F1023" s="17">
        <f>+F1024</f>
        <v>0</v>
      </c>
      <c r="G1023" s="17">
        <f>+G1024</f>
        <v>0</v>
      </c>
    </row>
    <row r="1024" spans="1:7" ht="38.25" hidden="1" x14ac:dyDescent="0.2">
      <c r="A1024" s="11" t="s">
        <v>381</v>
      </c>
      <c r="B1024" s="12" t="s">
        <v>383</v>
      </c>
      <c r="C1024" s="23"/>
      <c r="D1024" s="23"/>
      <c r="E1024" s="23">
        <f t="shared" si="486"/>
        <v>0</v>
      </c>
      <c r="F1024" s="23"/>
      <c r="G1024" s="23">
        <f>SUM(E1024:F1024)</f>
        <v>0</v>
      </c>
    </row>
    <row r="1025" spans="1:7" hidden="1" x14ac:dyDescent="0.2">
      <c r="A1025" s="11"/>
      <c r="B1025" s="12"/>
      <c r="C1025" s="23"/>
      <c r="D1025" s="23"/>
      <c r="E1025" s="23">
        <f t="shared" si="486"/>
        <v>0</v>
      </c>
      <c r="F1025" s="23"/>
      <c r="G1025" s="23"/>
    </row>
    <row r="1026" spans="1:7" hidden="1" x14ac:dyDescent="0.2">
      <c r="A1026" s="26">
        <v>8</v>
      </c>
      <c r="B1026" s="14"/>
      <c r="C1026" s="17">
        <f t="shared" ref="C1026:F1026" si="490">SUM(C1027:C1028)</f>
        <v>0</v>
      </c>
      <c r="D1026" s="17">
        <f t="shared" si="490"/>
        <v>0</v>
      </c>
      <c r="E1026" s="17">
        <f t="shared" si="486"/>
        <v>0</v>
      </c>
      <c r="F1026" s="17">
        <f t="shared" si="490"/>
        <v>0</v>
      </c>
      <c r="G1026" s="17">
        <f t="shared" ref="G1026" si="491">SUM(G1027:G1028)</f>
        <v>0</v>
      </c>
    </row>
    <row r="1027" spans="1:7" ht="25.5" hidden="1" x14ac:dyDescent="0.2">
      <c r="A1027" s="11" t="s">
        <v>266</v>
      </c>
      <c r="B1027" s="12" t="s">
        <v>267</v>
      </c>
      <c r="C1027" s="23"/>
      <c r="D1027" s="23"/>
      <c r="E1027" s="23">
        <f t="shared" si="486"/>
        <v>0</v>
      </c>
      <c r="F1027" s="23"/>
      <c r="G1027" s="23">
        <f>SUM(E1027:F1027)</f>
        <v>0</v>
      </c>
    </row>
    <row r="1028" spans="1:7" ht="25.5" hidden="1" x14ac:dyDescent="0.2">
      <c r="A1028" s="11" t="s">
        <v>268</v>
      </c>
      <c r="B1028" s="12" t="s">
        <v>269</v>
      </c>
      <c r="C1028" s="23"/>
      <c r="D1028" s="23"/>
      <c r="E1028" s="23">
        <f t="shared" si="486"/>
        <v>0</v>
      </c>
      <c r="F1028" s="23"/>
      <c r="G1028" s="23">
        <f>SUM(E1028:F1028)</f>
        <v>0</v>
      </c>
    </row>
    <row r="1029" spans="1:7" hidden="1" x14ac:dyDescent="0.2">
      <c r="A1029" s="26">
        <v>9</v>
      </c>
      <c r="B1029" s="30" t="s">
        <v>76</v>
      </c>
      <c r="C1029" s="17">
        <f t="shared" ref="C1029:G1029" si="492">+C1030</f>
        <v>0</v>
      </c>
      <c r="D1029" s="17">
        <f t="shared" si="492"/>
        <v>0</v>
      </c>
      <c r="E1029" s="17">
        <f t="shared" si="486"/>
        <v>0</v>
      </c>
      <c r="F1029" s="17">
        <f t="shared" si="492"/>
        <v>0</v>
      </c>
      <c r="G1029" s="17">
        <f t="shared" si="492"/>
        <v>0</v>
      </c>
    </row>
    <row r="1030" spans="1:7" ht="25.5" hidden="1" x14ac:dyDescent="0.2">
      <c r="A1030" s="26" t="s">
        <v>77</v>
      </c>
      <c r="B1030" s="30" t="s">
        <v>78</v>
      </c>
      <c r="C1030" s="17">
        <f t="shared" ref="C1030:F1030" si="493">+C1031+C1032</f>
        <v>0</v>
      </c>
      <c r="D1030" s="17">
        <f t="shared" si="493"/>
        <v>0</v>
      </c>
      <c r="E1030" s="17">
        <f t="shared" si="486"/>
        <v>0</v>
      </c>
      <c r="F1030" s="17">
        <f t="shared" si="493"/>
        <v>0</v>
      </c>
      <c r="G1030" s="17">
        <f t="shared" ref="G1030" si="494">+G1031+G1032</f>
        <v>0</v>
      </c>
    </row>
    <row r="1031" spans="1:7" ht="25.5" hidden="1" x14ac:dyDescent="0.2">
      <c r="A1031" s="11" t="s">
        <v>79</v>
      </c>
      <c r="B1031" s="12" t="s">
        <v>80</v>
      </c>
      <c r="C1031" s="23"/>
      <c r="D1031" s="23"/>
      <c r="E1031" s="23">
        <f t="shared" si="486"/>
        <v>0</v>
      </c>
      <c r="F1031" s="23"/>
      <c r="G1031" s="23">
        <f>SUM(E1031:F1031)</f>
        <v>0</v>
      </c>
    </row>
    <row r="1032" spans="1:7" ht="38.25" hidden="1" x14ac:dyDescent="0.2">
      <c r="A1032" s="11" t="s">
        <v>81</v>
      </c>
      <c r="B1032" s="12" t="s">
        <v>82</v>
      </c>
      <c r="C1032" s="23"/>
      <c r="D1032" s="23"/>
      <c r="E1032" s="23">
        <f t="shared" si="486"/>
        <v>0</v>
      </c>
      <c r="F1032" s="23"/>
      <c r="G1032" s="23">
        <f>SUM(E1032:F1032)</f>
        <v>0</v>
      </c>
    </row>
    <row r="1034" spans="1:7" ht="35.25" customHeight="1" x14ac:dyDescent="0.2">
      <c r="A1034" s="97" t="s">
        <v>585</v>
      </c>
      <c r="B1034" s="98"/>
      <c r="C1034" s="61"/>
      <c r="D1034" s="61"/>
      <c r="E1034" s="61"/>
      <c r="F1034" s="61">
        <f>+F1035-5567414414</f>
        <v>0</v>
      </c>
      <c r="G1034" s="61">
        <f>+C1035+F1035-G1035</f>
        <v>0</v>
      </c>
    </row>
    <row r="1035" spans="1:7" x14ac:dyDescent="0.2">
      <c r="A1035" s="7" t="s">
        <v>277</v>
      </c>
      <c r="B1035" s="6"/>
      <c r="C1035" s="17">
        <f>+C1036+C1068+C1129+C1165+C1168+C1193+C1222+C1232+C1235</f>
        <v>0</v>
      </c>
      <c r="D1035" s="17">
        <f>+D1036+D1068+D1129+D1165+D1168+D1193+D1222+D1232+D1235</f>
        <v>0</v>
      </c>
      <c r="E1035" s="17">
        <f t="shared" ref="E1035:E1066" si="495">SUM(C1035:D1035)</f>
        <v>0</v>
      </c>
      <c r="F1035" s="17">
        <f>+F1036+F1068+F1129+F1165+F1168+F1193+F1222+F1232+F1235</f>
        <v>5567414414</v>
      </c>
      <c r="G1035" s="17">
        <f>+G1036+G1068+G1129+G1165+G1168+G1193+G1222+G1232+G1235</f>
        <v>5567414414</v>
      </c>
    </row>
    <row r="1036" spans="1:7" x14ac:dyDescent="0.2">
      <c r="A1036" s="20">
        <v>0</v>
      </c>
      <c r="B1036" s="21" t="s">
        <v>1</v>
      </c>
      <c r="C1036" s="17">
        <f t="shared" ref="C1036:D1036" si="496">+C1041+C1047+C1053+C1059+C1064+C1037</f>
        <v>0</v>
      </c>
      <c r="D1036" s="17">
        <f t="shared" si="496"/>
        <v>0</v>
      </c>
      <c r="E1036" s="17">
        <f t="shared" si="495"/>
        <v>0</v>
      </c>
      <c r="F1036" s="17">
        <f t="shared" ref="F1036:G1036" si="497">+F1041+F1047+F1053+F1059+F1064+F1037</f>
        <v>2834831292</v>
      </c>
      <c r="G1036" s="17">
        <f t="shared" si="497"/>
        <v>2834831292</v>
      </c>
    </row>
    <row r="1037" spans="1:7" x14ac:dyDescent="0.2">
      <c r="A1037" s="20" t="s">
        <v>293</v>
      </c>
      <c r="B1037" s="21"/>
      <c r="C1037" s="17">
        <f t="shared" ref="C1037:D1037" si="498">SUM(C1038:C1040)</f>
        <v>0</v>
      </c>
      <c r="D1037" s="17">
        <f t="shared" si="498"/>
        <v>0</v>
      </c>
      <c r="E1037" s="17">
        <f t="shared" si="495"/>
        <v>0</v>
      </c>
      <c r="F1037" s="17">
        <f t="shared" ref="F1037" si="499">SUM(F1038:F1040)</f>
        <v>1374435806</v>
      </c>
      <c r="G1037" s="17">
        <f t="shared" ref="G1037" si="500">SUM(G1038:G1040)</f>
        <v>1374435806</v>
      </c>
    </row>
    <row r="1038" spans="1:7" x14ac:dyDescent="0.2">
      <c r="A1038" s="10" t="s">
        <v>294</v>
      </c>
      <c r="B1038" s="12" t="s">
        <v>295</v>
      </c>
      <c r="C1038" s="23"/>
      <c r="D1038" s="23"/>
      <c r="E1038" s="23">
        <f t="shared" si="495"/>
        <v>0</v>
      </c>
      <c r="F1038" s="23">
        <v>1374435806</v>
      </c>
      <c r="G1038" s="23">
        <f>SUM(E1038:F1038)</f>
        <v>1374435806</v>
      </c>
    </row>
    <row r="1039" spans="1:7" hidden="1" x14ac:dyDescent="0.2">
      <c r="A1039" s="10" t="s">
        <v>371</v>
      </c>
      <c r="B1039" s="12" t="s">
        <v>372</v>
      </c>
      <c r="C1039" s="23"/>
      <c r="D1039" s="23"/>
      <c r="E1039" s="23">
        <f t="shared" si="495"/>
        <v>0</v>
      </c>
      <c r="F1039" s="23"/>
      <c r="G1039" s="23">
        <f>SUM(E1039:F1039)</f>
        <v>0</v>
      </c>
    </row>
    <row r="1040" spans="1:7" hidden="1" x14ac:dyDescent="0.2">
      <c r="A1040" s="10" t="s">
        <v>296</v>
      </c>
      <c r="B1040" s="12" t="s">
        <v>297</v>
      </c>
      <c r="C1040" s="23"/>
      <c r="D1040" s="23"/>
      <c r="E1040" s="23">
        <f t="shared" si="495"/>
        <v>0</v>
      </c>
      <c r="F1040" s="23"/>
      <c r="G1040" s="23">
        <f>SUM(E1040:F1040)</f>
        <v>0</v>
      </c>
    </row>
    <row r="1041" spans="1:7" ht="25.5" hidden="1" x14ac:dyDescent="0.2">
      <c r="A1041" s="20" t="s">
        <v>2</v>
      </c>
      <c r="B1041" s="21" t="s">
        <v>3</v>
      </c>
      <c r="C1041" s="17">
        <f t="shared" ref="C1041:D1041" si="501">SUM(C1042:C1046)</f>
        <v>0</v>
      </c>
      <c r="D1041" s="17">
        <f t="shared" si="501"/>
        <v>0</v>
      </c>
      <c r="E1041" s="17">
        <f t="shared" si="495"/>
        <v>0</v>
      </c>
      <c r="F1041" s="17">
        <f t="shared" ref="F1041:G1041" si="502">SUM(F1042:F1046)</f>
        <v>0</v>
      </c>
      <c r="G1041" s="17">
        <f t="shared" si="502"/>
        <v>0</v>
      </c>
    </row>
    <row r="1042" spans="1:7" hidden="1" x14ac:dyDescent="0.2">
      <c r="A1042" s="10" t="s">
        <v>298</v>
      </c>
      <c r="B1042" s="12" t="s">
        <v>299</v>
      </c>
      <c r="C1042" s="23"/>
      <c r="D1042" s="23"/>
      <c r="E1042" s="23">
        <f t="shared" si="495"/>
        <v>0</v>
      </c>
      <c r="F1042" s="23"/>
      <c r="G1042" s="23">
        <f>SUM(E1042:F1042)</f>
        <v>0</v>
      </c>
    </row>
    <row r="1043" spans="1:7" hidden="1" x14ac:dyDescent="0.2">
      <c r="A1043" s="10" t="s">
        <v>373</v>
      </c>
      <c r="B1043" s="12" t="s">
        <v>374</v>
      </c>
      <c r="C1043" s="23"/>
      <c r="D1043" s="23"/>
      <c r="E1043" s="23">
        <f t="shared" si="495"/>
        <v>0</v>
      </c>
      <c r="F1043" s="23"/>
      <c r="G1043" s="23">
        <f>SUM(E1043:F1043)</f>
        <v>0</v>
      </c>
    </row>
    <row r="1044" spans="1:7" hidden="1" x14ac:dyDescent="0.2">
      <c r="A1044" s="10" t="s">
        <v>300</v>
      </c>
      <c r="B1044" s="12" t="s">
        <v>301</v>
      </c>
      <c r="C1044" s="23"/>
      <c r="D1044" s="23"/>
      <c r="E1044" s="23">
        <f t="shared" si="495"/>
        <v>0</v>
      </c>
      <c r="F1044" s="23"/>
      <c r="G1044" s="23">
        <f>SUM(E1044:F1044)</f>
        <v>0</v>
      </c>
    </row>
    <row r="1045" spans="1:7" hidden="1" x14ac:dyDescent="0.2">
      <c r="A1045" s="10" t="s">
        <v>303</v>
      </c>
      <c r="B1045" s="12" t="s">
        <v>302</v>
      </c>
      <c r="C1045" s="23"/>
      <c r="D1045" s="23"/>
      <c r="E1045" s="23">
        <f t="shared" si="495"/>
        <v>0</v>
      </c>
      <c r="F1045" s="23"/>
      <c r="G1045" s="23">
        <f>SUM(E1045:F1045)</f>
        <v>0</v>
      </c>
    </row>
    <row r="1046" spans="1:7" hidden="1" x14ac:dyDescent="0.2">
      <c r="A1046" s="10" t="s">
        <v>4</v>
      </c>
      <c r="B1046" s="12" t="s">
        <v>276</v>
      </c>
      <c r="C1046" s="23"/>
      <c r="D1046" s="23"/>
      <c r="E1046" s="23">
        <f t="shared" si="495"/>
        <v>0</v>
      </c>
      <c r="F1046" s="23"/>
      <c r="G1046" s="23">
        <f>SUM(E1046:F1046)</f>
        <v>0</v>
      </c>
    </row>
    <row r="1047" spans="1:7" x14ac:dyDescent="0.2">
      <c r="A1047" s="20" t="s">
        <v>308</v>
      </c>
      <c r="B1047" s="21"/>
      <c r="C1047" s="17">
        <f t="shared" ref="C1047:D1047" si="503">SUM(C1048:C1052)</f>
        <v>0</v>
      </c>
      <c r="D1047" s="17">
        <f t="shared" si="503"/>
        <v>0</v>
      </c>
      <c r="E1047" s="17">
        <f t="shared" si="495"/>
        <v>0</v>
      </c>
      <c r="F1047" s="17">
        <f t="shared" ref="F1047:G1047" si="504">SUM(F1048:F1052)</f>
        <v>1026432030</v>
      </c>
      <c r="G1047" s="17">
        <f t="shared" si="504"/>
        <v>1026432030</v>
      </c>
    </row>
    <row r="1048" spans="1:7" x14ac:dyDescent="0.2">
      <c r="A1048" s="10" t="s">
        <v>342</v>
      </c>
      <c r="B1048" s="12" t="s">
        <v>344</v>
      </c>
      <c r="C1048" s="23"/>
      <c r="D1048" s="23"/>
      <c r="E1048" s="23">
        <f t="shared" si="495"/>
        <v>0</v>
      </c>
      <c r="F1048" s="23">
        <v>95242874</v>
      </c>
      <c r="G1048" s="23">
        <f>SUM(E1048:F1048)</f>
        <v>95242874</v>
      </c>
    </row>
    <row r="1049" spans="1:7" ht="25.5" x14ac:dyDescent="0.2">
      <c r="A1049" s="10" t="s">
        <v>343</v>
      </c>
      <c r="B1049" s="12" t="s">
        <v>345</v>
      </c>
      <c r="C1049" s="23"/>
      <c r="D1049" s="23"/>
      <c r="E1049" s="23">
        <f t="shared" si="495"/>
        <v>0</v>
      </c>
      <c r="F1049" s="23">
        <v>562169231</v>
      </c>
      <c r="G1049" s="23">
        <f>SUM(E1049:F1049)</f>
        <v>562169231</v>
      </c>
    </row>
    <row r="1050" spans="1:7" x14ac:dyDescent="0.2">
      <c r="A1050" s="10" t="s">
        <v>304</v>
      </c>
      <c r="B1050" s="12" t="s">
        <v>306</v>
      </c>
      <c r="C1050" s="23"/>
      <c r="D1050" s="23"/>
      <c r="E1050" s="23">
        <f t="shared" si="495"/>
        <v>0</v>
      </c>
      <c r="F1050" s="23">
        <v>155842196</v>
      </c>
      <c r="G1050" s="23">
        <f>SUM(E1050:F1050)</f>
        <v>155842196</v>
      </c>
    </row>
    <row r="1051" spans="1:7" hidden="1" x14ac:dyDescent="0.2">
      <c r="A1051" s="10" t="s">
        <v>346</v>
      </c>
      <c r="B1051" s="12" t="s">
        <v>347</v>
      </c>
      <c r="C1051" s="23"/>
      <c r="D1051" s="23"/>
      <c r="E1051" s="23">
        <f t="shared" si="495"/>
        <v>0</v>
      </c>
      <c r="F1051" s="23"/>
      <c r="G1051" s="23">
        <f>SUM(E1051:F1051)</f>
        <v>0</v>
      </c>
    </row>
    <row r="1052" spans="1:7" x14ac:dyDescent="0.2">
      <c r="A1052" s="10" t="s">
        <v>305</v>
      </c>
      <c r="B1052" s="12" t="s">
        <v>307</v>
      </c>
      <c r="C1052" s="23"/>
      <c r="D1052" s="23"/>
      <c r="E1052" s="23">
        <f t="shared" si="495"/>
        <v>0</v>
      </c>
      <c r="F1052" s="23">
        <v>213177729</v>
      </c>
      <c r="G1052" s="23">
        <f>SUM(E1052:F1052)</f>
        <v>213177729</v>
      </c>
    </row>
    <row r="1053" spans="1:7" x14ac:dyDescent="0.2">
      <c r="A1053" s="20" t="s">
        <v>309</v>
      </c>
      <c r="B1053" s="21"/>
      <c r="C1053" s="17">
        <f t="shared" ref="C1053:D1053" si="505">SUM(C1054:C1058)</f>
        <v>0</v>
      </c>
      <c r="D1053" s="17">
        <f t="shared" si="505"/>
        <v>0</v>
      </c>
      <c r="E1053" s="17">
        <f t="shared" si="495"/>
        <v>0</v>
      </c>
      <c r="F1053" s="17">
        <f t="shared" ref="F1053:G1053" si="506">SUM(F1054:F1058)</f>
        <v>218890000</v>
      </c>
      <c r="G1053" s="17">
        <f t="shared" si="506"/>
        <v>218890000</v>
      </c>
    </row>
    <row r="1054" spans="1:7" ht="38.25" x14ac:dyDescent="0.2">
      <c r="A1054" s="52" t="s">
        <v>310</v>
      </c>
      <c r="B1054" s="12" t="s">
        <v>315</v>
      </c>
      <c r="C1054" s="23"/>
      <c r="D1054" s="23"/>
      <c r="E1054" s="23">
        <f t="shared" si="495"/>
        <v>0</v>
      </c>
      <c r="F1054" s="23">
        <v>207664872</v>
      </c>
      <c r="G1054" s="23">
        <f>SUM(E1054:F1054)</f>
        <v>207664872</v>
      </c>
    </row>
    <row r="1055" spans="1:7" ht="25.5" hidden="1" x14ac:dyDescent="0.2">
      <c r="A1055" s="52" t="s">
        <v>311</v>
      </c>
      <c r="B1055" s="12" t="s">
        <v>316</v>
      </c>
      <c r="C1055" s="23"/>
      <c r="D1055" s="23"/>
      <c r="E1055" s="23">
        <f t="shared" si="495"/>
        <v>0</v>
      </c>
      <c r="F1055" s="23"/>
      <c r="G1055" s="23">
        <f>SUM(E1055:F1055)</f>
        <v>0</v>
      </c>
    </row>
    <row r="1056" spans="1:7" ht="38.25" hidden="1" x14ac:dyDescent="0.2">
      <c r="A1056" s="52" t="s">
        <v>312</v>
      </c>
      <c r="B1056" s="12" t="s">
        <v>317</v>
      </c>
      <c r="C1056" s="23"/>
      <c r="D1056" s="23"/>
      <c r="E1056" s="23">
        <f t="shared" si="495"/>
        <v>0</v>
      </c>
      <c r="F1056" s="23"/>
      <c r="G1056" s="23">
        <f>SUM(E1056:F1056)</f>
        <v>0</v>
      </c>
    </row>
    <row r="1057" spans="1:7" ht="38.25" hidden="1" x14ac:dyDescent="0.2">
      <c r="A1057" s="52" t="s">
        <v>313</v>
      </c>
      <c r="B1057" s="12" t="s">
        <v>318</v>
      </c>
      <c r="C1057" s="23"/>
      <c r="D1057" s="23"/>
      <c r="E1057" s="23">
        <f t="shared" si="495"/>
        <v>0</v>
      </c>
      <c r="F1057" s="23"/>
      <c r="G1057" s="23">
        <f>SUM(E1057:F1057)</f>
        <v>0</v>
      </c>
    </row>
    <row r="1058" spans="1:7" ht="38.25" x14ac:dyDescent="0.2">
      <c r="A1058" s="52" t="s">
        <v>314</v>
      </c>
      <c r="B1058" s="12" t="s">
        <v>319</v>
      </c>
      <c r="C1058" s="23"/>
      <c r="D1058" s="23"/>
      <c r="E1058" s="23">
        <f t="shared" si="495"/>
        <v>0</v>
      </c>
      <c r="F1058" s="23">
        <v>11225128</v>
      </c>
      <c r="G1058" s="23">
        <f>SUM(E1058:F1058)</f>
        <v>11225128</v>
      </c>
    </row>
    <row r="1059" spans="1:7" x14ac:dyDescent="0.2">
      <c r="A1059" s="20" t="s">
        <v>320</v>
      </c>
      <c r="B1059" s="21"/>
      <c r="C1059" s="17">
        <f t="shared" ref="C1059:D1059" si="507">SUM(C1060:C1063)</f>
        <v>0</v>
      </c>
      <c r="D1059" s="17">
        <f t="shared" si="507"/>
        <v>0</v>
      </c>
      <c r="E1059" s="17">
        <f t="shared" si="495"/>
        <v>0</v>
      </c>
      <c r="F1059" s="17">
        <f t="shared" ref="F1059:G1059" si="508">SUM(F1060:F1063)</f>
        <v>215073456</v>
      </c>
      <c r="G1059" s="17">
        <f t="shared" si="508"/>
        <v>215073456</v>
      </c>
    </row>
    <row r="1060" spans="1:7" ht="38.25" x14ac:dyDescent="0.2">
      <c r="A1060" s="52" t="s">
        <v>321</v>
      </c>
      <c r="B1060" s="12" t="s">
        <v>325</v>
      </c>
      <c r="C1060" s="23"/>
      <c r="D1060" s="23"/>
      <c r="E1060" s="23">
        <f t="shared" si="495"/>
        <v>0</v>
      </c>
      <c r="F1060" s="23">
        <v>114047302</v>
      </c>
      <c r="G1060" s="23">
        <f>SUM(E1060:F1060)</f>
        <v>114047302</v>
      </c>
    </row>
    <row r="1061" spans="1:7" ht="38.25" x14ac:dyDescent="0.2">
      <c r="A1061" s="52" t="s">
        <v>322</v>
      </c>
      <c r="B1061" s="12" t="s">
        <v>326</v>
      </c>
      <c r="C1061" s="23"/>
      <c r="D1061" s="23"/>
      <c r="E1061" s="23">
        <f t="shared" si="495"/>
        <v>0</v>
      </c>
      <c r="F1061" s="23">
        <v>33675385</v>
      </c>
      <c r="G1061" s="23">
        <f>SUM(E1061:F1061)</f>
        <v>33675385</v>
      </c>
    </row>
    <row r="1062" spans="1:7" ht="25.5" x14ac:dyDescent="0.2">
      <c r="A1062" s="52" t="s">
        <v>323</v>
      </c>
      <c r="B1062" s="12" t="s">
        <v>327</v>
      </c>
      <c r="C1062" s="23"/>
      <c r="D1062" s="23"/>
      <c r="E1062" s="23">
        <f t="shared" si="495"/>
        <v>0</v>
      </c>
      <c r="F1062" s="23">
        <v>67350769</v>
      </c>
      <c r="G1062" s="23">
        <f>SUM(E1062:F1062)</f>
        <v>67350769</v>
      </c>
    </row>
    <row r="1063" spans="1:7" ht="38.25" hidden="1" x14ac:dyDescent="0.2">
      <c r="A1063" s="52" t="s">
        <v>324</v>
      </c>
      <c r="B1063" s="12" t="s">
        <v>328</v>
      </c>
      <c r="C1063" s="23"/>
      <c r="D1063" s="23"/>
      <c r="E1063" s="23">
        <f t="shared" si="495"/>
        <v>0</v>
      </c>
      <c r="F1063" s="23"/>
      <c r="G1063" s="23">
        <f>SUM(E1063:F1063)</f>
        <v>0</v>
      </c>
    </row>
    <row r="1064" spans="1:7" ht="25.5" hidden="1" x14ac:dyDescent="0.2">
      <c r="A1064" s="20" t="s">
        <v>331</v>
      </c>
      <c r="B1064" s="21" t="s">
        <v>377</v>
      </c>
      <c r="C1064" s="17">
        <f t="shared" ref="C1064:D1064" si="509">SUM(C1065:C1066)</f>
        <v>0</v>
      </c>
      <c r="D1064" s="17">
        <f t="shared" si="509"/>
        <v>0</v>
      </c>
      <c r="E1064" s="17">
        <f t="shared" si="495"/>
        <v>0</v>
      </c>
      <c r="F1064" s="17">
        <f t="shared" ref="F1064:G1064" si="510">SUM(F1065:F1066)</f>
        <v>0</v>
      </c>
      <c r="G1064" s="17">
        <f t="shared" si="510"/>
        <v>0</v>
      </c>
    </row>
    <row r="1065" spans="1:7" ht="25.5" hidden="1" x14ac:dyDescent="0.2">
      <c r="A1065" s="52" t="s">
        <v>375</v>
      </c>
      <c r="B1065" s="12" t="s">
        <v>376</v>
      </c>
      <c r="C1065" s="23"/>
      <c r="D1065" s="23"/>
      <c r="E1065" s="23">
        <f t="shared" si="495"/>
        <v>0</v>
      </c>
      <c r="F1065" s="23"/>
      <c r="G1065" s="23">
        <f>SUM(E1065:F1065)</f>
        <v>0</v>
      </c>
    </row>
    <row r="1066" spans="1:7" hidden="1" x14ac:dyDescent="0.2">
      <c r="A1066" s="52" t="s">
        <v>329</v>
      </c>
      <c r="B1066" s="12" t="s">
        <v>330</v>
      </c>
      <c r="C1066" s="23"/>
      <c r="D1066" s="23"/>
      <c r="E1066" s="23">
        <f t="shared" si="495"/>
        <v>0</v>
      </c>
      <c r="F1066" s="23"/>
      <c r="G1066" s="23">
        <f>SUM(E1066:F1066)</f>
        <v>0</v>
      </c>
    </row>
    <row r="1067" spans="1:7" x14ac:dyDescent="0.2">
      <c r="A1067" s="52"/>
      <c r="B1067" s="12"/>
      <c r="C1067" s="23"/>
      <c r="D1067" s="23"/>
      <c r="E1067" s="23"/>
      <c r="F1067" s="23"/>
      <c r="G1067" s="23"/>
    </row>
    <row r="1068" spans="1:7" x14ac:dyDescent="0.2">
      <c r="A1068" s="20">
        <v>1</v>
      </c>
      <c r="B1068" s="21" t="s">
        <v>5</v>
      </c>
      <c r="C1068" s="17">
        <f t="shared" ref="C1068:D1068" si="511">+C1069+C1075+C1081+C1089+C1097+C1103+C1106+C1110+C1120+C1124</f>
        <v>0</v>
      </c>
      <c r="D1068" s="17">
        <f t="shared" si="511"/>
        <v>0</v>
      </c>
      <c r="E1068" s="17">
        <f t="shared" ref="E1068:E1084" si="512">SUM(C1068:D1068)</f>
        <v>0</v>
      </c>
      <c r="F1068" s="17">
        <f t="shared" ref="F1068:G1068" si="513">+F1069+F1075+F1081+F1089+F1097+F1103+F1106+F1110+F1120+F1124</f>
        <v>759096594</v>
      </c>
      <c r="G1068" s="17">
        <f t="shared" si="513"/>
        <v>759096594</v>
      </c>
    </row>
    <row r="1069" spans="1:7" x14ac:dyDescent="0.2">
      <c r="A1069" s="20" t="s">
        <v>6</v>
      </c>
      <c r="B1069" s="21" t="s">
        <v>7</v>
      </c>
      <c r="C1069" s="17">
        <f t="shared" ref="C1069:D1069" si="514">SUM(C1070:C1074)</f>
        <v>0</v>
      </c>
      <c r="D1069" s="17">
        <f t="shared" si="514"/>
        <v>0</v>
      </c>
      <c r="E1069" s="17">
        <f t="shared" si="512"/>
        <v>0</v>
      </c>
      <c r="F1069" s="17">
        <f t="shared" ref="F1069" si="515">SUM(F1070:F1074)</f>
        <v>215894051</v>
      </c>
      <c r="G1069" s="17">
        <f t="shared" ref="G1069" si="516">SUM(G1070:G1074)</f>
        <v>215894051</v>
      </c>
    </row>
    <row r="1070" spans="1:7" ht="25.5" hidden="1" x14ac:dyDescent="0.2">
      <c r="A1070" s="11" t="s">
        <v>137</v>
      </c>
      <c r="B1070" s="12" t="s">
        <v>147</v>
      </c>
      <c r="C1070" s="23"/>
      <c r="D1070" s="23"/>
      <c r="E1070" s="23">
        <f t="shared" si="512"/>
        <v>0</v>
      </c>
      <c r="F1070" s="23"/>
      <c r="G1070" s="23">
        <f>SUM(E1070:F1070)</f>
        <v>0</v>
      </c>
    </row>
    <row r="1071" spans="1:7" ht="25.5" hidden="1" x14ac:dyDescent="0.2">
      <c r="A1071" s="11" t="s">
        <v>83</v>
      </c>
      <c r="B1071" s="12" t="s">
        <v>148</v>
      </c>
      <c r="C1071" s="23"/>
      <c r="D1071" s="23"/>
      <c r="E1071" s="23">
        <f t="shared" si="512"/>
        <v>0</v>
      </c>
      <c r="F1071" s="23"/>
      <c r="G1071" s="23">
        <f>SUM(E1071:F1071)</f>
        <v>0</v>
      </c>
    </row>
    <row r="1072" spans="1:7" x14ac:dyDescent="0.2">
      <c r="A1072" s="11" t="s">
        <v>149</v>
      </c>
      <c r="B1072" s="12" t="s">
        <v>150</v>
      </c>
      <c r="C1072" s="23"/>
      <c r="D1072" s="23"/>
      <c r="E1072" s="23">
        <f t="shared" si="512"/>
        <v>0</v>
      </c>
      <c r="F1072" s="23">
        <v>108069191</v>
      </c>
      <c r="G1072" s="23">
        <f>SUM(E1072:F1072)</f>
        <v>108069191</v>
      </c>
    </row>
    <row r="1073" spans="1:7" ht="25.5" hidden="1" x14ac:dyDescent="0.2">
      <c r="A1073" s="11" t="s">
        <v>151</v>
      </c>
      <c r="B1073" s="12" t="s">
        <v>152</v>
      </c>
      <c r="C1073" s="23"/>
      <c r="D1073" s="23"/>
      <c r="E1073" s="23">
        <f t="shared" si="512"/>
        <v>0</v>
      </c>
      <c r="F1073" s="23"/>
      <c r="G1073" s="23">
        <f>SUM(E1073:F1073)</f>
        <v>0</v>
      </c>
    </row>
    <row r="1074" spans="1:7" x14ac:dyDescent="0.2">
      <c r="A1074" s="11" t="s">
        <v>8</v>
      </c>
      <c r="B1074" s="12" t="s">
        <v>153</v>
      </c>
      <c r="C1074" s="23"/>
      <c r="D1074" s="23"/>
      <c r="E1074" s="23">
        <f t="shared" si="512"/>
        <v>0</v>
      </c>
      <c r="F1074" s="23">
        <v>107824860</v>
      </c>
      <c r="G1074" s="23">
        <f>SUM(E1074:F1074)</f>
        <v>107824860</v>
      </c>
    </row>
    <row r="1075" spans="1:7" x14ac:dyDescent="0.2">
      <c r="A1075" s="20" t="s">
        <v>126</v>
      </c>
      <c r="B1075" s="21" t="s">
        <v>128</v>
      </c>
      <c r="C1075" s="17">
        <f t="shared" ref="C1075:D1075" si="517">SUM(C1076:C1080)</f>
        <v>0</v>
      </c>
      <c r="D1075" s="17">
        <f t="shared" si="517"/>
        <v>0</v>
      </c>
      <c r="E1075" s="17">
        <f t="shared" si="512"/>
        <v>0</v>
      </c>
      <c r="F1075" s="17">
        <f t="shared" ref="F1075:G1075" si="518">SUM(F1076:F1080)</f>
        <v>275611994</v>
      </c>
      <c r="G1075" s="17">
        <f t="shared" si="518"/>
        <v>275611994</v>
      </c>
    </row>
    <row r="1076" spans="1:7" ht="25.5" x14ac:dyDescent="0.2">
      <c r="A1076" s="11" t="s">
        <v>154</v>
      </c>
      <c r="B1076" s="12" t="s">
        <v>155</v>
      </c>
      <c r="C1076" s="23"/>
      <c r="D1076" s="23"/>
      <c r="E1076" s="23">
        <f t="shared" si="512"/>
        <v>0</v>
      </c>
      <c r="F1076" s="23">
        <v>122480640</v>
      </c>
      <c r="G1076" s="23">
        <f>SUM(E1076:F1076)</f>
        <v>122480640</v>
      </c>
    </row>
    <row r="1077" spans="1:7" x14ac:dyDescent="0.2">
      <c r="A1077" s="11" t="s">
        <v>156</v>
      </c>
      <c r="B1077" s="12" t="s">
        <v>157</v>
      </c>
      <c r="C1077" s="23"/>
      <c r="D1077" s="23"/>
      <c r="E1077" s="23">
        <f t="shared" si="512"/>
        <v>0</v>
      </c>
      <c r="F1077" s="23">
        <v>93404160</v>
      </c>
      <c r="G1077" s="23">
        <f>SUM(E1077:F1077)</f>
        <v>93404160</v>
      </c>
    </row>
    <row r="1078" spans="1:7" hidden="1" x14ac:dyDescent="0.2">
      <c r="A1078" s="11" t="s">
        <v>158</v>
      </c>
      <c r="B1078" s="12" t="s">
        <v>159</v>
      </c>
      <c r="C1078" s="23"/>
      <c r="D1078" s="23"/>
      <c r="E1078" s="23">
        <f t="shared" si="512"/>
        <v>0</v>
      </c>
      <c r="F1078" s="23"/>
      <c r="G1078" s="23">
        <f>SUM(E1078:F1078)</f>
        <v>0</v>
      </c>
    </row>
    <row r="1079" spans="1:7" hidden="1" x14ac:dyDescent="0.2">
      <c r="A1079" s="11" t="s">
        <v>127</v>
      </c>
      <c r="B1079" s="12" t="s">
        <v>160</v>
      </c>
      <c r="C1079" s="23"/>
      <c r="D1079" s="23"/>
      <c r="E1079" s="23">
        <f t="shared" si="512"/>
        <v>0</v>
      </c>
      <c r="F1079" s="23">
        <v>24483194</v>
      </c>
      <c r="G1079" s="23">
        <f>SUM(E1079:F1079)</f>
        <v>24483194</v>
      </c>
    </row>
    <row r="1080" spans="1:7" x14ac:dyDescent="0.2">
      <c r="A1080" s="11" t="s">
        <v>161</v>
      </c>
      <c r="B1080" s="12" t="s">
        <v>162</v>
      </c>
      <c r="C1080" s="23"/>
      <c r="D1080" s="23"/>
      <c r="E1080" s="23">
        <f t="shared" si="512"/>
        <v>0</v>
      </c>
      <c r="F1080" s="23">
        <v>35244000</v>
      </c>
      <c r="G1080" s="23">
        <f>SUM(E1080:F1080)</f>
        <v>35244000</v>
      </c>
    </row>
    <row r="1081" spans="1:7" ht="25.5" x14ac:dyDescent="0.2">
      <c r="A1081" s="25" t="s">
        <v>9</v>
      </c>
      <c r="B1081" s="21" t="s">
        <v>10</v>
      </c>
      <c r="C1081" s="17">
        <f t="shared" ref="C1081:D1081" si="519">SUM(C1082:C1088)</f>
        <v>0</v>
      </c>
      <c r="D1081" s="17">
        <f t="shared" si="519"/>
        <v>0</v>
      </c>
      <c r="E1081" s="17">
        <f t="shared" si="512"/>
        <v>0</v>
      </c>
      <c r="F1081" s="17">
        <f t="shared" ref="F1081:G1081" si="520">SUM(F1082:F1088)</f>
        <v>3162000</v>
      </c>
      <c r="G1081" s="17">
        <f t="shared" si="520"/>
        <v>3162000</v>
      </c>
    </row>
    <row r="1082" spans="1:7" hidden="1" x14ac:dyDescent="0.2">
      <c r="A1082" s="11" t="s">
        <v>11</v>
      </c>
      <c r="B1082" s="12" t="s">
        <v>163</v>
      </c>
      <c r="C1082" s="23"/>
      <c r="D1082" s="23"/>
      <c r="E1082" s="23">
        <f t="shared" si="512"/>
        <v>0</v>
      </c>
      <c r="F1082" s="23"/>
      <c r="G1082" s="23">
        <f t="shared" ref="G1082:G1088" si="521">SUM(E1082:F1082)</f>
        <v>0</v>
      </c>
    </row>
    <row r="1083" spans="1:7" hidden="1" x14ac:dyDescent="0.2">
      <c r="A1083" s="11" t="s">
        <v>164</v>
      </c>
      <c r="B1083" s="12" t="s">
        <v>165</v>
      </c>
      <c r="C1083" s="23"/>
      <c r="D1083" s="23"/>
      <c r="E1083" s="23">
        <f t="shared" si="512"/>
        <v>0</v>
      </c>
      <c r="F1083" s="23"/>
      <c r="G1083" s="23">
        <f t="shared" si="521"/>
        <v>0</v>
      </c>
    </row>
    <row r="1084" spans="1:7" ht="25.5" x14ac:dyDescent="0.2">
      <c r="A1084" s="11" t="s">
        <v>12</v>
      </c>
      <c r="B1084" s="12" t="s">
        <v>166</v>
      </c>
      <c r="C1084" s="23"/>
      <c r="D1084" s="23"/>
      <c r="E1084" s="23">
        <f t="shared" si="512"/>
        <v>0</v>
      </c>
      <c r="F1084" s="23">
        <v>3162000</v>
      </c>
      <c r="G1084" s="23">
        <f t="shared" si="521"/>
        <v>3162000</v>
      </c>
    </row>
    <row r="1085" spans="1:7" hidden="1" x14ac:dyDescent="0.2">
      <c r="A1085" s="11" t="s">
        <v>13</v>
      </c>
      <c r="B1085" s="12" t="s">
        <v>167</v>
      </c>
      <c r="C1085" s="23"/>
      <c r="D1085" s="23"/>
      <c r="E1085" s="23">
        <f t="shared" ref="E1085:E1149" si="522">SUM(C1085:D1085)</f>
        <v>0</v>
      </c>
      <c r="F1085" s="23"/>
      <c r="G1085" s="23">
        <f t="shared" si="521"/>
        <v>0</v>
      </c>
    </row>
    <row r="1086" spans="1:7" hidden="1" x14ac:dyDescent="0.2">
      <c r="A1086" s="11" t="s">
        <v>168</v>
      </c>
      <c r="B1086" s="12" t="s">
        <v>169</v>
      </c>
      <c r="C1086" s="23"/>
      <c r="D1086" s="23"/>
      <c r="E1086" s="23">
        <f t="shared" si="522"/>
        <v>0</v>
      </c>
      <c r="F1086" s="23"/>
      <c r="G1086" s="23">
        <f t="shared" si="521"/>
        <v>0</v>
      </c>
    </row>
    <row r="1087" spans="1:7" ht="38.25" hidden="1" x14ac:dyDescent="0.2">
      <c r="A1087" s="11" t="s">
        <v>170</v>
      </c>
      <c r="B1087" s="12" t="s">
        <v>171</v>
      </c>
      <c r="C1087" s="23"/>
      <c r="D1087" s="23"/>
      <c r="E1087" s="23">
        <f t="shared" si="522"/>
        <v>0</v>
      </c>
      <c r="F1087" s="23"/>
      <c r="G1087" s="23">
        <f t="shared" si="521"/>
        <v>0</v>
      </c>
    </row>
    <row r="1088" spans="1:7" ht="25.5" hidden="1" x14ac:dyDescent="0.2">
      <c r="A1088" s="11" t="s">
        <v>172</v>
      </c>
      <c r="B1088" s="12" t="s">
        <v>173</v>
      </c>
      <c r="C1088" s="23"/>
      <c r="D1088" s="23"/>
      <c r="E1088" s="23">
        <f t="shared" si="522"/>
        <v>0</v>
      </c>
      <c r="F1088" s="23"/>
      <c r="G1088" s="23">
        <f t="shared" si="521"/>
        <v>0</v>
      </c>
    </row>
    <row r="1089" spans="1:7" ht="25.5" x14ac:dyDescent="0.2">
      <c r="A1089" s="26" t="s">
        <v>14</v>
      </c>
      <c r="B1089" s="21" t="s">
        <v>15</v>
      </c>
      <c r="C1089" s="17">
        <f t="shared" ref="C1089:D1089" si="523">SUM(C1090:C1096)</f>
        <v>0</v>
      </c>
      <c r="D1089" s="17">
        <f t="shared" si="523"/>
        <v>0</v>
      </c>
      <c r="E1089" s="17">
        <f t="shared" si="522"/>
        <v>0</v>
      </c>
      <c r="F1089" s="17">
        <f t="shared" ref="F1089:G1089" si="524">SUM(F1090:F1096)</f>
        <v>104538462</v>
      </c>
      <c r="G1089" s="17">
        <f t="shared" si="524"/>
        <v>104538462</v>
      </c>
    </row>
    <row r="1090" spans="1:7" ht="25.5" hidden="1" x14ac:dyDescent="0.2">
      <c r="A1090" s="11" t="s">
        <v>129</v>
      </c>
      <c r="B1090" s="12" t="s">
        <v>174</v>
      </c>
      <c r="C1090" s="23"/>
      <c r="D1090" s="23"/>
      <c r="E1090" s="23">
        <f t="shared" si="522"/>
        <v>0</v>
      </c>
      <c r="F1090" s="23"/>
      <c r="G1090" s="23">
        <f t="shared" ref="G1090:G1096" si="525">SUM(E1090:F1090)</f>
        <v>0</v>
      </c>
    </row>
    <row r="1091" spans="1:7" hidden="1" x14ac:dyDescent="0.2">
      <c r="A1091" s="11" t="s">
        <v>175</v>
      </c>
      <c r="B1091" s="12" t="s">
        <v>176</v>
      </c>
      <c r="C1091" s="23"/>
      <c r="D1091" s="23"/>
      <c r="E1091" s="23">
        <f t="shared" si="522"/>
        <v>0</v>
      </c>
      <c r="F1091" s="23"/>
      <c r="G1091" s="23">
        <f t="shared" si="525"/>
        <v>0</v>
      </c>
    </row>
    <row r="1092" spans="1:7" x14ac:dyDescent="0.2">
      <c r="A1092" s="11" t="s">
        <v>84</v>
      </c>
      <c r="B1092" s="12" t="s">
        <v>177</v>
      </c>
      <c r="C1092" s="23"/>
      <c r="D1092" s="23"/>
      <c r="E1092" s="23">
        <f t="shared" si="522"/>
        <v>0</v>
      </c>
      <c r="F1092" s="23">
        <v>19938462</v>
      </c>
      <c r="G1092" s="23">
        <f t="shared" si="525"/>
        <v>19938462</v>
      </c>
    </row>
    <row r="1093" spans="1:7" ht="25.5" hidden="1" x14ac:dyDescent="0.2">
      <c r="A1093" s="11" t="s">
        <v>130</v>
      </c>
      <c r="B1093" s="12" t="s">
        <v>178</v>
      </c>
      <c r="C1093" s="23"/>
      <c r="D1093" s="23"/>
      <c r="E1093" s="23">
        <f t="shared" si="522"/>
        <v>0</v>
      </c>
      <c r="F1093" s="23"/>
      <c r="G1093" s="23">
        <f t="shared" si="525"/>
        <v>0</v>
      </c>
    </row>
    <row r="1094" spans="1:7" ht="25.5" hidden="1" x14ac:dyDescent="0.2">
      <c r="A1094" s="11" t="s">
        <v>16</v>
      </c>
      <c r="B1094" s="12" t="s">
        <v>179</v>
      </c>
      <c r="C1094" s="23"/>
      <c r="D1094" s="23"/>
      <c r="E1094" s="23">
        <f t="shared" si="522"/>
        <v>0</v>
      </c>
      <c r="F1094" s="23"/>
      <c r="G1094" s="23">
        <f t="shared" si="525"/>
        <v>0</v>
      </c>
    </row>
    <row r="1095" spans="1:7" x14ac:dyDescent="0.2">
      <c r="A1095" s="11" t="s">
        <v>134</v>
      </c>
      <c r="B1095" s="12" t="s">
        <v>180</v>
      </c>
      <c r="C1095" s="23"/>
      <c r="D1095" s="23"/>
      <c r="E1095" s="23">
        <f t="shared" si="522"/>
        <v>0</v>
      </c>
      <c r="F1095" s="23">
        <v>31000000</v>
      </c>
      <c r="G1095" s="23">
        <f t="shared" si="525"/>
        <v>31000000</v>
      </c>
    </row>
    <row r="1096" spans="1:7" ht="25.5" x14ac:dyDescent="0.2">
      <c r="A1096" s="11" t="s">
        <v>17</v>
      </c>
      <c r="B1096" s="12" t="s">
        <v>181</v>
      </c>
      <c r="C1096" s="23"/>
      <c r="D1096" s="23"/>
      <c r="E1096" s="23">
        <f t="shared" si="522"/>
        <v>0</v>
      </c>
      <c r="F1096" s="23">
        <v>53600000</v>
      </c>
      <c r="G1096" s="23">
        <f t="shared" si="525"/>
        <v>53600000</v>
      </c>
    </row>
    <row r="1097" spans="1:7" ht="25.5" x14ac:dyDescent="0.2">
      <c r="A1097" s="26" t="s">
        <v>18</v>
      </c>
      <c r="B1097" s="21" t="s">
        <v>19</v>
      </c>
      <c r="C1097" s="17">
        <f t="shared" ref="C1097:D1097" si="526">SUM(C1098:C1101)</f>
        <v>0</v>
      </c>
      <c r="D1097" s="17">
        <f t="shared" si="526"/>
        <v>0</v>
      </c>
      <c r="E1097" s="17">
        <f t="shared" si="522"/>
        <v>0</v>
      </c>
      <c r="F1097" s="17">
        <f t="shared" ref="F1097:G1097" si="527">SUM(F1098:F1101)</f>
        <v>1530000</v>
      </c>
      <c r="G1097" s="17">
        <f t="shared" si="527"/>
        <v>1530000</v>
      </c>
    </row>
    <row r="1098" spans="1:7" hidden="1" x14ac:dyDescent="0.2">
      <c r="A1098" s="11" t="s">
        <v>135</v>
      </c>
      <c r="B1098" s="12" t="s">
        <v>182</v>
      </c>
      <c r="C1098" s="23"/>
      <c r="D1098" s="23"/>
      <c r="E1098" s="23">
        <f t="shared" si="522"/>
        <v>0</v>
      </c>
      <c r="F1098" s="23"/>
      <c r="G1098" s="23">
        <f>SUM(E1098:F1098)</f>
        <v>0</v>
      </c>
    </row>
    <row r="1099" spans="1:7" x14ac:dyDescent="0.2">
      <c r="A1099" s="11" t="s">
        <v>20</v>
      </c>
      <c r="B1099" s="12" t="s">
        <v>183</v>
      </c>
      <c r="C1099" s="23"/>
      <c r="D1099" s="23"/>
      <c r="E1099" s="23">
        <f t="shared" si="522"/>
        <v>0</v>
      </c>
      <c r="F1099" s="23">
        <v>1530000</v>
      </c>
      <c r="G1099" s="23">
        <f>SUM(E1099:F1099)</f>
        <v>1530000</v>
      </c>
    </row>
    <row r="1100" spans="1:7" hidden="1" x14ac:dyDescent="0.2">
      <c r="A1100" s="11" t="s">
        <v>184</v>
      </c>
      <c r="B1100" s="12" t="s">
        <v>185</v>
      </c>
      <c r="C1100" s="23"/>
      <c r="D1100" s="23"/>
      <c r="E1100" s="23">
        <f t="shared" si="522"/>
        <v>0</v>
      </c>
      <c r="F1100" s="23"/>
      <c r="G1100" s="23">
        <f>SUM(E1100:F1100)</f>
        <v>0</v>
      </c>
    </row>
    <row r="1101" spans="1:7" hidden="1" x14ac:dyDescent="0.2">
      <c r="A1101" s="11" t="s">
        <v>274</v>
      </c>
      <c r="B1101" s="12" t="s">
        <v>275</v>
      </c>
      <c r="C1101" s="23"/>
      <c r="D1101" s="23"/>
      <c r="E1101" s="23">
        <f t="shared" si="522"/>
        <v>0</v>
      </c>
      <c r="F1101" s="23"/>
      <c r="G1101" s="23">
        <f>SUM(E1101:F1101)</f>
        <v>0</v>
      </c>
    </row>
    <row r="1102" spans="1:7" hidden="1" x14ac:dyDescent="0.2">
      <c r="A1102" s="11"/>
      <c r="B1102" s="12"/>
      <c r="C1102" s="23"/>
      <c r="D1102" s="23"/>
      <c r="E1102" s="23">
        <f t="shared" si="522"/>
        <v>0</v>
      </c>
      <c r="F1102" s="23"/>
      <c r="G1102" s="23"/>
    </row>
    <row r="1103" spans="1:7" ht="25.5" x14ac:dyDescent="0.2">
      <c r="A1103" s="27" t="s">
        <v>21</v>
      </c>
      <c r="B1103" s="28" t="s">
        <v>22</v>
      </c>
      <c r="C1103" s="17">
        <f t="shared" ref="C1103:D1103" si="528">SUM(C1104:C1105)</f>
        <v>0</v>
      </c>
      <c r="D1103" s="17">
        <f t="shared" si="528"/>
        <v>0</v>
      </c>
      <c r="E1103" s="17">
        <f t="shared" si="522"/>
        <v>0</v>
      </c>
      <c r="F1103" s="17">
        <f t="shared" ref="F1103:G1103" si="529">SUM(F1104:F1105)</f>
        <v>111482161</v>
      </c>
      <c r="G1103" s="17">
        <f t="shared" si="529"/>
        <v>111482161</v>
      </c>
    </row>
    <row r="1104" spans="1:7" x14ac:dyDescent="0.2">
      <c r="A1104" s="11" t="s">
        <v>23</v>
      </c>
      <c r="B1104" s="12" t="s">
        <v>186</v>
      </c>
      <c r="C1104" s="23"/>
      <c r="D1104" s="23"/>
      <c r="E1104" s="23">
        <f t="shared" si="522"/>
        <v>0</v>
      </c>
      <c r="F1104" s="23">
        <v>111482161</v>
      </c>
      <c r="G1104" s="23">
        <f>SUM(E1104:F1104)</f>
        <v>111482161</v>
      </c>
    </row>
    <row r="1105" spans="1:7" ht="25.5" hidden="1" x14ac:dyDescent="0.2">
      <c r="A1105" s="11" t="s">
        <v>187</v>
      </c>
      <c r="B1105" s="12" t="s">
        <v>188</v>
      </c>
      <c r="C1105" s="23"/>
      <c r="D1105" s="23"/>
      <c r="E1105" s="23">
        <f t="shared" si="522"/>
        <v>0</v>
      </c>
      <c r="F1105" s="23"/>
      <c r="G1105" s="23">
        <f>SUM(E1105:F1105)</f>
        <v>0</v>
      </c>
    </row>
    <row r="1106" spans="1:7" x14ac:dyDescent="0.2">
      <c r="A1106" s="26" t="s">
        <v>24</v>
      </c>
      <c r="B1106" s="21" t="s">
        <v>25</v>
      </c>
      <c r="C1106" s="17">
        <f t="shared" ref="C1106:D1106" si="530">SUM(C1107:C1109)</f>
        <v>0</v>
      </c>
      <c r="D1106" s="17">
        <f t="shared" si="530"/>
        <v>0</v>
      </c>
      <c r="E1106" s="17">
        <f t="shared" si="522"/>
        <v>0</v>
      </c>
      <c r="F1106" s="17">
        <f t="shared" ref="F1106:G1106" si="531">SUM(F1107:F1109)</f>
        <v>13000000</v>
      </c>
      <c r="G1106" s="17">
        <f t="shared" si="531"/>
        <v>13000000</v>
      </c>
    </row>
    <row r="1107" spans="1:7" x14ac:dyDescent="0.2">
      <c r="A1107" s="11" t="s">
        <v>189</v>
      </c>
      <c r="B1107" s="12" t="s">
        <v>190</v>
      </c>
      <c r="C1107" s="23"/>
      <c r="D1107" s="23"/>
      <c r="E1107" s="23">
        <f t="shared" si="522"/>
        <v>0</v>
      </c>
      <c r="F1107" s="23">
        <v>13000000</v>
      </c>
      <c r="G1107" s="23">
        <f>SUM(E1107:F1107)</f>
        <v>13000000</v>
      </c>
    </row>
    <row r="1108" spans="1:7" ht="25.5" hidden="1" x14ac:dyDescent="0.2">
      <c r="A1108" s="11" t="s">
        <v>26</v>
      </c>
      <c r="B1108" s="12" t="s">
        <v>191</v>
      </c>
      <c r="C1108" s="23"/>
      <c r="D1108" s="23"/>
      <c r="E1108" s="23">
        <f t="shared" si="522"/>
        <v>0</v>
      </c>
      <c r="F1108" s="23"/>
      <c r="G1108" s="23">
        <f>SUM(E1108:F1108)</f>
        <v>0</v>
      </c>
    </row>
    <row r="1109" spans="1:7" ht="25.5" hidden="1" x14ac:dyDescent="0.2">
      <c r="A1109" s="11" t="s">
        <v>348</v>
      </c>
      <c r="B1109" s="12" t="s">
        <v>349</v>
      </c>
      <c r="C1109" s="23"/>
      <c r="D1109" s="23"/>
      <c r="E1109" s="23">
        <f t="shared" si="522"/>
        <v>0</v>
      </c>
      <c r="F1109" s="23"/>
      <c r="G1109" s="23">
        <f>SUM(E1109:F1109)</f>
        <v>0</v>
      </c>
    </row>
    <row r="1110" spans="1:7" ht="25.5" x14ac:dyDescent="0.2">
      <c r="A1110" s="29" t="s">
        <v>27</v>
      </c>
      <c r="B1110" s="30" t="s">
        <v>28</v>
      </c>
      <c r="C1110" s="17">
        <f t="shared" ref="C1110:D1110" si="532">SUM(C1111:C1119)</f>
        <v>0</v>
      </c>
      <c r="D1110" s="17">
        <f t="shared" si="532"/>
        <v>0</v>
      </c>
      <c r="E1110" s="17">
        <f t="shared" si="522"/>
        <v>0</v>
      </c>
      <c r="F1110" s="17">
        <f t="shared" ref="F1110:G1110" si="533">SUM(F1111:F1119)</f>
        <v>23361615</v>
      </c>
      <c r="G1110" s="17">
        <f t="shared" si="533"/>
        <v>23361615</v>
      </c>
    </row>
    <row r="1111" spans="1:7" ht="25.5" hidden="1" x14ac:dyDescent="0.2">
      <c r="A1111" s="11" t="s">
        <v>85</v>
      </c>
      <c r="B1111" s="12" t="s">
        <v>192</v>
      </c>
      <c r="C1111" s="23"/>
      <c r="D1111" s="23"/>
      <c r="E1111" s="23">
        <f t="shared" si="522"/>
        <v>0</v>
      </c>
      <c r="F1111" s="23"/>
      <c r="G1111" s="23">
        <f t="shared" ref="G1111:G1119" si="534">SUM(E1111:F1111)</f>
        <v>0</v>
      </c>
    </row>
    <row r="1112" spans="1:7" ht="25.5" hidden="1" x14ac:dyDescent="0.2">
      <c r="A1112" s="11" t="s">
        <v>193</v>
      </c>
      <c r="B1112" s="12" t="s">
        <v>194</v>
      </c>
      <c r="C1112" s="23"/>
      <c r="D1112" s="23"/>
      <c r="E1112" s="23">
        <f t="shared" si="522"/>
        <v>0</v>
      </c>
      <c r="F1112" s="23"/>
      <c r="G1112" s="23">
        <f t="shared" si="534"/>
        <v>0</v>
      </c>
    </row>
    <row r="1113" spans="1:7" ht="25.5" hidden="1" x14ac:dyDescent="0.2">
      <c r="A1113" s="11" t="s">
        <v>86</v>
      </c>
      <c r="B1113" s="12" t="s">
        <v>195</v>
      </c>
      <c r="C1113" s="23"/>
      <c r="D1113" s="23"/>
      <c r="E1113" s="23">
        <f t="shared" si="522"/>
        <v>0</v>
      </c>
      <c r="F1113" s="23"/>
      <c r="G1113" s="23">
        <f t="shared" si="534"/>
        <v>0</v>
      </c>
    </row>
    <row r="1114" spans="1:7" ht="38.25" x14ac:dyDescent="0.2">
      <c r="A1114" s="11" t="s">
        <v>29</v>
      </c>
      <c r="B1114" s="12" t="s">
        <v>196</v>
      </c>
      <c r="C1114" s="23"/>
      <c r="D1114" s="23"/>
      <c r="E1114" s="23">
        <f t="shared" si="522"/>
        <v>0</v>
      </c>
      <c r="F1114" s="23">
        <v>17944615</v>
      </c>
      <c r="G1114" s="23">
        <f t="shared" si="534"/>
        <v>17944615</v>
      </c>
    </row>
    <row r="1115" spans="1:7" ht="25.5" x14ac:dyDescent="0.2">
      <c r="A1115" s="11" t="s">
        <v>30</v>
      </c>
      <c r="B1115" s="12" t="s">
        <v>197</v>
      </c>
      <c r="C1115" s="23"/>
      <c r="D1115" s="23"/>
      <c r="E1115" s="23">
        <f t="shared" si="522"/>
        <v>0</v>
      </c>
      <c r="F1115" s="23">
        <v>1250000</v>
      </c>
      <c r="G1115" s="23">
        <f t="shared" si="534"/>
        <v>1250000</v>
      </c>
    </row>
    <row r="1116" spans="1:7" ht="25.5" x14ac:dyDescent="0.2">
      <c r="A1116" s="11" t="s">
        <v>133</v>
      </c>
      <c r="B1116" s="12" t="s">
        <v>198</v>
      </c>
      <c r="C1116" s="23"/>
      <c r="D1116" s="23"/>
      <c r="E1116" s="23">
        <f t="shared" si="522"/>
        <v>0</v>
      </c>
      <c r="F1116" s="23">
        <v>375000</v>
      </c>
      <c r="G1116" s="23">
        <f t="shared" si="534"/>
        <v>375000</v>
      </c>
    </row>
    <row r="1117" spans="1:7" ht="25.5" x14ac:dyDescent="0.2">
      <c r="A1117" s="11" t="s">
        <v>31</v>
      </c>
      <c r="B1117" s="12" t="s">
        <v>278</v>
      </c>
      <c r="C1117" s="23"/>
      <c r="D1117" s="23"/>
      <c r="E1117" s="23">
        <f t="shared" si="522"/>
        <v>0</v>
      </c>
      <c r="F1117" s="23">
        <v>2892000</v>
      </c>
      <c r="G1117" s="23">
        <f t="shared" si="534"/>
        <v>2892000</v>
      </c>
    </row>
    <row r="1118" spans="1:7" ht="38.25" hidden="1" x14ac:dyDescent="0.2">
      <c r="A1118" s="11" t="s">
        <v>32</v>
      </c>
      <c r="B1118" s="12" t="s">
        <v>199</v>
      </c>
      <c r="C1118" s="23"/>
      <c r="D1118" s="23"/>
      <c r="E1118" s="23">
        <f t="shared" si="522"/>
        <v>0</v>
      </c>
      <c r="F1118" s="23"/>
      <c r="G1118" s="23">
        <f t="shared" si="534"/>
        <v>0</v>
      </c>
    </row>
    <row r="1119" spans="1:7" ht="25.5" x14ac:dyDescent="0.2">
      <c r="A1119" s="11" t="s">
        <v>33</v>
      </c>
      <c r="B1119" s="12" t="s">
        <v>279</v>
      </c>
      <c r="C1119" s="23"/>
      <c r="D1119" s="23"/>
      <c r="E1119" s="23">
        <f t="shared" si="522"/>
        <v>0</v>
      </c>
      <c r="F1119" s="23">
        <v>900000</v>
      </c>
      <c r="G1119" s="23">
        <f t="shared" si="534"/>
        <v>900000</v>
      </c>
    </row>
    <row r="1120" spans="1:7" x14ac:dyDescent="0.2">
      <c r="A1120" s="26" t="s">
        <v>272</v>
      </c>
      <c r="B1120" s="12"/>
      <c r="C1120" s="17">
        <f t="shared" ref="C1120:D1120" si="535">SUM(C1121:C1123)</f>
        <v>0</v>
      </c>
      <c r="D1120" s="17">
        <f t="shared" si="535"/>
        <v>0</v>
      </c>
      <c r="E1120" s="17">
        <f t="shared" si="522"/>
        <v>0</v>
      </c>
      <c r="F1120" s="17">
        <f t="shared" ref="F1120:G1120" si="536">SUM(F1121:F1123)</f>
        <v>547080</v>
      </c>
      <c r="G1120" s="17">
        <f t="shared" si="536"/>
        <v>547080</v>
      </c>
    </row>
    <row r="1121" spans="1:7" ht="25.5" hidden="1" x14ac:dyDescent="0.2">
      <c r="A1121" s="11" t="s">
        <v>200</v>
      </c>
      <c r="B1121" s="12" t="s">
        <v>201</v>
      </c>
      <c r="C1121" s="23"/>
      <c r="D1121" s="23"/>
      <c r="E1121" s="23">
        <f t="shared" si="522"/>
        <v>0</v>
      </c>
      <c r="F1121" s="23"/>
      <c r="G1121" s="23">
        <f>SUM(E1121:F1121)</f>
        <v>0</v>
      </c>
    </row>
    <row r="1122" spans="1:7" hidden="1" x14ac:dyDescent="0.2">
      <c r="A1122" s="11" t="s">
        <v>332</v>
      </c>
      <c r="B1122" s="12" t="s">
        <v>333</v>
      </c>
      <c r="C1122" s="23"/>
      <c r="D1122" s="23"/>
      <c r="E1122" s="23">
        <f t="shared" si="522"/>
        <v>0</v>
      </c>
      <c r="F1122" s="23"/>
      <c r="G1122" s="23">
        <f>SUM(E1122:F1122)</f>
        <v>0</v>
      </c>
    </row>
    <row r="1123" spans="1:7" x14ac:dyDescent="0.2">
      <c r="A1123" s="11" t="s">
        <v>142</v>
      </c>
      <c r="B1123" s="12" t="s">
        <v>202</v>
      </c>
      <c r="C1123" s="23"/>
      <c r="D1123" s="23"/>
      <c r="E1123" s="23">
        <f t="shared" si="522"/>
        <v>0</v>
      </c>
      <c r="F1123" s="23">
        <v>547080</v>
      </c>
      <c r="G1123" s="23">
        <f>SUM(E1123:F1123)</f>
        <v>547080</v>
      </c>
    </row>
    <row r="1124" spans="1:7" x14ac:dyDescent="0.2">
      <c r="A1124" s="26" t="s">
        <v>34</v>
      </c>
      <c r="B1124" s="31" t="s">
        <v>35</v>
      </c>
      <c r="C1124" s="17">
        <f>SUM(C1125:C1128)</f>
        <v>0</v>
      </c>
      <c r="D1124" s="17">
        <f>SUM(D1125:D1128)</f>
        <v>0</v>
      </c>
      <c r="E1124" s="17">
        <f t="shared" si="522"/>
        <v>0</v>
      </c>
      <c r="F1124" s="17">
        <f>SUM(F1125:F1128)</f>
        <v>9969231</v>
      </c>
      <c r="G1124" s="17">
        <f>SUM(G1125:G1128)</f>
        <v>9969231</v>
      </c>
    </row>
    <row r="1125" spans="1:7" x14ac:dyDescent="0.2">
      <c r="A1125" s="11" t="s">
        <v>389</v>
      </c>
      <c r="B1125" s="12" t="s">
        <v>390</v>
      </c>
      <c r="C1125" s="23"/>
      <c r="D1125" s="23"/>
      <c r="E1125" s="23">
        <f t="shared" si="522"/>
        <v>0</v>
      </c>
      <c r="F1125" s="23">
        <v>9969231</v>
      </c>
      <c r="G1125" s="23">
        <f>SUM(E1125:F1125)</f>
        <v>9969231</v>
      </c>
    </row>
    <row r="1126" spans="1:7" hidden="1" x14ac:dyDescent="0.2">
      <c r="A1126" s="11" t="s">
        <v>203</v>
      </c>
      <c r="B1126" s="12" t="s">
        <v>204</v>
      </c>
      <c r="C1126" s="23"/>
      <c r="D1126" s="23"/>
      <c r="E1126" s="23">
        <f t="shared" si="522"/>
        <v>0</v>
      </c>
      <c r="F1126" s="23"/>
      <c r="G1126" s="23">
        <f t="shared" ref="G1126:G1128" si="537">SUM(E1126:F1126)</f>
        <v>0</v>
      </c>
    </row>
    <row r="1127" spans="1:7" hidden="1" x14ac:dyDescent="0.2">
      <c r="A1127" s="11" t="s">
        <v>205</v>
      </c>
      <c r="B1127" s="12" t="s">
        <v>206</v>
      </c>
      <c r="C1127" s="23"/>
      <c r="D1127" s="23"/>
      <c r="E1127" s="23">
        <f t="shared" si="522"/>
        <v>0</v>
      </c>
      <c r="F1127" s="23"/>
      <c r="G1127" s="23">
        <f t="shared" si="537"/>
        <v>0</v>
      </c>
    </row>
    <row r="1128" spans="1:7" hidden="1" x14ac:dyDescent="0.2">
      <c r="A1128" s="11" t="s">
        <v>36</v>
      </c>
      <c r="B1128" s="12" t="s">
        <v>207</v>
      </c>
      <c r="C1128" s="23"/>
      <c r="D1128" s="23"/>
      <c r="E1128" s="23">
        <f t="shared" si="522"/>
        <v>0</v>
      </c>
      <c r="F1128" s="23"/>
      <c r="G1128" s="23">
        <f t="shared" si="537"/>
        <v>0</v>
      </c>
    </row>
    <row r="1129" spans="1:7" ht="25.5" x14ac:dyDescent="0.2">
      <c r="A1129" s="20">
        <v>2</v>
      </c>
      <c r="B1129" s="21" t="s">
        <v>37</v>
      </c>
      <c r="C1129" s="17">
        <f t="shared" ref="C1129:D1129" si="538">+C1130+C1136+C1141+C1149+C1152+C1155</f>
        <v>0</v>
      </c>
      <c r="D1129" s="17">
        <f t="shared" si="538"/>
        <v>0</v>
      </c>
      <c r="E1129" s="17">
        <f t="shared" si="522"/>
        <v>0</v>
      </c>
      <c r="F1129" s="17">
        <f t="shared" ref="F1129:G1129" si="539">+F1130+F1136+F1141+F1149+F1152+F1155</f>
        <v>1457563752</v>
      </c>
      <c r="G1129" s="17">
        <f t="shared" si="539"/>
        <v>1457563752</v>
      </c>
    </row>
    <row r="1130" spans="1:7" ht="25.5" x14ac:dyDescent="0.2">
      <c r="A1130" s="20" t="s">
        <v>38</v>
      </c>
      <c r="B1130" s="21" t="s">
        <v>39</v>
      </c>
      <c r="C1130" s="17">
        <f t="shared" ref="C1130:D1130" si="540">SUM(C1131:C1135)</f>
        <v>0</v>
      </c>
      <c r="D1130" s="17">
        <f t="shared" si="540"/>
        <v>0</v>
      </c>
      <c r="E1130" s="17">
        <f t="shared" si="522"/>
        <v>0</v>
      </c>
      <c r="F1130" s="17">
        <f t="shared" ref="F1130" si="541">SUM(F1131:F1135)</f>
        <v>115015142</v>
      </c>
      <c r="G1130" s="17">
        <f t="shared" ref="G1130" si="542">SUM(G1131:G1135)</f>
        <v>115015142</v>
      </c>
    </row>
    <row r="1131" spans="1:7" x14ac:dyDescent="0.2">
      <c r="A1131" s="11" t="s">
        <v>40</v>
      </c>
      <c r="B1131" s="12" t="s">
        <v>208</v>
      </c>
      <c r="C1131" s="23"/>
      <c r="D1131" s="23"/>
      <c r="E1131" s="23">
        <f t="shared" si="522"/>
        <v>0</v>
      </c>
      <c r="F1131" s="23">
        <v>83167260</v>
      </c>
      <c r="G1131" s="23">
        <f>SUM(E1131:F1131)</f>
        <v>83167260</v>
      </c>
    </row>
    <row r="1132" spans="1:7" ht="25.5" x14ac:dyDescent="0.2">
      <c r="A1132" s="11" t="s">
        <v>131</v>
      </c>
      <c r="B1132" s="12" t="s">
        <v>209</v>
      </c>
      <c r="C1132" s="23"/>
      <c r="D1132" s="23"/>
      <c r="E1132" s="23">
        <f t="shared" si="522"/>
        <v>0</v>
      </c>
      <c r="F1132" s="23">
        <v>15444000</v>
      </c>
      <c r="G1132" s="23">
        <f>SUM(E1132:F1132)</f>
        <v>15444000</v>
      </c>
    </row>
    <row r="1133" spans="1:7" hidden="1" x14ac:dyDescent="0.2">
      <c r="A1133" s="11" t="s">
        <v>273</v>
      </c>
      <c r="B1133" s="12" t="s">
        <v>210</v>
      </c>
      <c r="C1133" s="23"/>
      <c r="D1133" s="23"/>
      <c r="E1133" s="23">
        <f t="shared" si="522"/>
        <v>0</v>
      </c>
      <c r="F1133" s="23"/>
      <c r="G1133" s="23">
        <f>SUM(E1133:F1133)</f>
        <v>0</v>
      </c>
    </row>
    <row r="1134" spans="1:7" x14ac:dyDescent="0.2">
      <c r="A1134" s="11" t="s">
        <v>41</v>
      </c>
      <c r="B1134" s="12" t="s">
        <v>211</v>
      </c>
      <c r="C1134" s="23"/>
      <c r="D1134" s="23"/>
      <c r="E1134" s="23">
        <f t="shared" si="522"/>
        <v>0</v>
      </c>
      <c r="F1134" s="23">
        <v>11973302</v>
      </c>
      <c r="G1134" s="23">
        <f>SUM(E1134:F1134)</f>
        <v>11973302</v>
      </c>
    </row>
    <row r="1135" spans="1:7" x14ac:dyDescent="0.2">
      <c r="A1135" s="11" t="s">
        <v>42</v>
      </c>
      <c r="B1135" s="12" t="s">
        <v>212</v>
      </c>
      <c r="C1135" s="23"/>
      <c r="D1135" s="23"/>
      <c r="E1135" s="23">
        <f t="shared" si="522"/>
        <v>0</v>
      </c>
      <c r="F1135" s="23">
        <v>4430580</v>
      </c>
      <c r="G1135" s="23">
        <f>SUM(E1135:F1135)</f>
        <v>4430580</v>
      </c>
    </row>
    <row r="1136" spans="1:7" ht="25.5" x14ac:dyDescent="0.2">
      <c r="A1136" s="29" t="s">
        <v>43</v>
      </c>
      <c r="B1136" s="32" t="s">
        <v>44</v>
      </c>
      <c r="C1136" s="17">
        <f t="shared" ref="C1136:D1136" si="543">SUM(C1137:C1140)</f>
        <v>0</v>
      </c>
      <c r="D1136" s="17">
        <f t="shared" si="543"/>
        <v>0</v>
      </c>
      <c r="E1136" s="17">
        <f t="shared" si="522"/>
        <v>0</v>
      </c>
      <c r="F1136" s="17">
        <f t="shared" ref="F1136:G1136" si="544">SUM(F1137:F1140)</f>
        <v>843132580</v>
      </c>
      <c r="G1136" s="17">
        <f t="shared" si="544"/>
        <v>843132580</v>
      </c>
    </row>
    <row r="1137" spans="1:7" ht="25.5" hidden="1" x14ac:dyDescent="0.2">
      <c r="A1137" s="11" t="s">
        <v>141</v>
      </c>
      <c r="B1137" s="12" t="s">
        <v>213</v>
      </c>
      <c r="C1137" s="23"/>
      <c r="D1137" s="23"/>
      <c r="E1137" s="23">
        <f t="shared" si="522"/>
        <v>0</v>
      </c>
      <c r="F1137" s="23"/>
      <c r="G1137" s="23">
        <f>SUM(E1137:F1137)</f>
        <v>0</v>
      </c>
    </row>
    <row r="1138" spans="1:7" hidden="1" x14ac:dyDescent="0.2">
      <c r="A1138" s="11" t="s">
        <v>123</v>
      </c>
      <c r="B1138" s="12" t="s">
        <v>214</v>
      </c>
      <c r="C1138" s="23"/>
      <c r="D1138" s="23"/>
      <c r="E1138" s="23">
        <f t="shared" si="522"/>
        <v>0</v>
      </c>
      <c r="F1138" s="23"/>
      <c r="G1138" s="23">
        <f>SUM(E1138:F1138)</f>
        <v>0</v>
      </c>
    </row>
    <row r="1139" spans="1:7" x14ac:dyDescent="0.2">
      <c r="A1139" s="11" t="s">
        <v>121</v>
      </c>
      <c r="B1139" s="12" t="s">
        <v>215</v>
      </c>
      <c r="C1139" s="23"/>
      <c r="D1139" s="23"/>
      <c r="E1139" s="23">
        <f t="shared" si="522"/>
        <v>0</v>
      </c>
      <c r="F1139" s="23">
        <v>843132580</v>
      </c>
      <c r="G1139" s="23">
        <f>SUM(E1139:F1139)</f>
        <v>843132580</v>
      </c>
    </row>
    <row r="1140" spans="1:7" x14ac:dyDescent="0.2">
      <c r="A1140" s="11" t="s">
        <v>45</v>
      </c>
      <c r="B1140" s="12" t="s">
        <v>216</v>
      </c>
      <c r="C1140" s="23"/>
      <c r="D1140" s="23"/>
      <c r="E1140" s="23">
        <f t="shared" si="522"/>
        <v>0</v>
      </c>
      <c r="F1140" s="23"/>
      <c r="G1140" s="23">
        <f>SUM(E1140:F1140)</f>
        <v>0</v>
      </c>
    </row>
    <row r="1141" spans="1:7" ht="38.25" x14ac:dyDescent="0.2">
      <c r="A1141" s="33" t="s">
        <v>46</v>
      </c>
      <c r="B1141" s="21" t="s">
        <v>47</v>
      </c>
      <c r="C1141" s="17">
        <f t="shared" ref="C1141:D1141" si="545">SUM(C1142:C1148)</f>
        <v>0</v>
      </c>
      <c r="D1141" s="17">
        <f t="shared" si="545"/>
        <v>0</v>
      </c>
      <c r="E1141" s="17">
        <f t="shared" si="522"/>
        <v>0</v>
      </c>
      <c r="F1141" s="17">
        <f t="shared" ref="F1141:G1141" si="546">SUM(F1142:F1148)</f>
        <v>170340689</v>
      </c>
      <c r="G1141" s="17">
        <f t="shared" si="546"/>
        <v>170340689</v>
      </c>
    </row>
    <row r="1142" spans="1:7" ht="25.5" x14ac:dyDescent="0.2">
      <c r="A1142" s="11" t="s">
        <v>48</v>
      </c>
      <c r="B1142" s="12" t="s">
        <v>217</v>
      </c>
      <c r="C1142" s="23"/>
      <c r="D1142" s="23"/>
      <c r="E1142" s="23">
        <f t="shared" si="522"/>
        <v>0</v>
      </c>
      <c r="F1142" s="23">
        <v>48492334</v>
      </c>
      <c r="G1142" s="23">
        <f t="shared" ref="G1142:G1148" si="547">SUM(E1142:F1142)</f>
        <v>48492334</v>
      </c>
    </row>
    <row r="1143" spans="1:7" ht="25.5" x14ac:dyDescent="0.2">
      <c r="A1143" s="11" t="s">
        <v>87</v>
      </c>
      <c r="B1143" s="12" t="s">
        <v>218</v>
      </c>
      <c r="C1143" s="23"/>
      <c r="D1143" s="23"/>
      <c r="E1143" s="23">
        <f t="shared" si="522"/>
        <v>0</v>
      </c>
      <c r="F1143" s="23">
        <v>8972308</v>
      </c>
      <c r="G1143" s="23">
        <f t="shared" si="547"/>
        <v>8972308</v>
      </c>
    </row>
    <row r="1144" spans="1:7" x14ac:dyDescent="0.2">
      <c r="A1144" s="11" t="s">
        <v>88</v>
      </c>
      <c r="B1144" s="12" t="s">
        <v>219</v>
      </c>
      <c r="C1144" s="23"/>
      <c r="D1144" s="23"/>
      <c r="E1144" s="23">
        <f t="shared" si="522"/>
        <v>0</v>
      </c>
      <c r="F1144" s="23">
        <v>16820160</v>
      </c>
      <c r="G1144" s="23">
        <f t="shared" si="547"/>
        <v>16820160</v>
      </c>
    </row>
    <row r="1145" spans="1:7" ht="38.25" x14ac:dyDescent="0.2">
      <c r="A1145" s="11" t="s">
        <v>89</v>
      </c>
      <c r="B1145" s="12" t="s">
        <v>220</v>
      </c>
      <c r="C1145" s="23"/>
      <c r="D1145" s="23"/>
      <c r="E1145" s="23">
        <f t="shared" si="522"/>
        <v>0</v>
      </c>
      <c r="F1145" s="23">
        <v>41887414</v>
      </c>
      <c r="G1145" s="23">
        <f t="shared" si="547"/>
        <v>41887414</v>
      </c>
    </row>
    <row r="1146" spans="1:7" x14ac:dyDescent="0.2">
      <c r="A1146" s="11" t="s">
        <v>90</v>
      </c>
      <c r="B1146" s="12" t="s">
        <v>221</v>
      </c>
      <c r="C1146" s="23"/>
      <c r="D1146" s="23"/>
      <c r="E1146" s="23">
        <f t="shared" si="522"/>
        <v>0</v>
      </c>
      <c r="F1146" s="23">
        <v>299077</v>
      </c>
      <c r="G1146" s="23">
        <f t="shared" si="547"/>
        <v>299077</v>
      </c>
    </row>
    <row r="1147" spans="1:7" ht="25.5" x14ac:dyDescent="0.2">
      <c r="A1147" s="11" t="s">
        <v>91</v>
      </c>
      <c r="B1147" s="12" t="s">
        <v>222</v>
      </c>
      <c r="C1147" s="23"/>
      <c r="D1147" s="23"/>
      <c r="E1147" s="23">
        <f t="shared" si="522"/>
        <v>0</v>
      </c>
      <c r="F1147" s="23">
        <v>23961704</v>
      </c>
      <c r="G1147" s="23">
        <f t="shared" si="547"/>
        <v>23961704</v>
      </c>
    </row>
    <row r="1148" spans="1:7" ht="25.5" x14ac:dyDescent="0.2">
      <c r="A1148" s="11" t="s">
        <v>92</v>
      </c>
      <c r="B1148" s="12" t="s">
        <v>223</v>
      </c>
      <c r="C1148" s="23"/>
      <c r="D1148" s="23"/>
      <c r="E1148" s="23">
        <f t="shared" si="522"/>
        <v>0</v>
      </c>
      <c r="F1148" s="23">
        <v>29907692</v>
      </c>
      <c r="G1148" s="23">
        <f t="shared" si="547"/>
        <v>29907692</v>
      </c>
    </row>
    <row r="1149" spans="1:7" ht="25.5" x14ac:dyDescent="0.2">
      <c r="A1149" s="29" t="s">
        <v>49</v>
      </c>
      <c r="B1149" s="30" t="s">
        <v>50</v>
      </c>
      <c r="C1149" s="17">
        <f t="shared" ref="C1149:D1149" si="548">SUM(C1150:C1151)</f>
        <v>0</v>
      </c>
      <c r="D1149" s="17">
        <f t="shared" si="548"/>
        <v>0</v>
      </c>
      <c r="E1149" s="17">
        <f t="shared" si="522"/>
        <v>0</v>
      </c>
      <c r="F1149" s="17">
        <f t="shared" ref="F1149:G1149" si="549">SUM(F1150:F1151)</f>
        <v>54661267</v>
      </c>
      <c r="G1149" s="17">
        <f t="shared" si="549"/>
        <v>54661267</v>
      </c>
    </row>
    <row r="1150" spans="1:7" x14ac:dyDescent="0.2">
      <c r="A1150" s="11" t="s">
        <v>93</v>
      </c>
      <c r="B1150" s="12" t="s">
        <v>224</v>
      </c>
      <c r="C1150" s="23"/>
      <c r="D1150" s="23"/>
      <c r="E1150" s="23">
        <f t="shared" ref="E1150:E1207" si="550">SUM(C1150:D1150)</f>
        <v>0</v>
      </c>
      <c r="F1150" s="23">
        <v>30042632</v>
      </c>
      <c r="G1150" s="23">
        <f>SUM(E1150:F1150)</f>
        <v>30042632</v>
      </c>
    </row>
    <row r="1151" spans="1:7" x14ac:dyDescent="0.2">
      <c r="A1151" s="11" t="s">
        <v>51</v>
      </c>
      <c r="B1151" s="12" t="s">
        <v>225</v>
      </c>
      <c r="C1151" s="23"/>
      <c r="D1151" s="23"/>
      <c r="E1151" s="23">
        <f t="shared" si="550"/>
        <v>0</v>
      </c>
      <c r="F1151" s="23">
        <v>24618635</v>
      </c>
      <c r="G1151" s="23">
        <f>SUM(E1151:F1151)</f>
        <v>24618635</v>
      </c>
    </row>
    <row r="1152" spans="1:7" ht="38.25" hidden="1" x14ac:dyDescent="0.2">
      <c r="A1152" s="25" t="s">
        <v>113</v>
      </c>
      <c r="B1152" s="30" t="s">
        <v>114</v>
      </c>
      <c r="C1152" s="17">
        <f t="shared" ref="C1152:G1152" si="551">+C1153</f>
        <v>0</v>
      </c>
      <c r="D1152" s="17">
        <f t="shared" si="551"/>
        <v>0</v>
      </c>
      <c r="E1152" s="17">
        <f t="shared" si="550"/>
        <v>0</v>
      </c>
      <c r="F1152" s="17">
        <f t="shared" si="551"/>
        <v>0</v>
      </c>
      <c r="G1152" s="17">
        <f t="shared" si="551"/>
        <v>0</v>
      </c>
    </row>
    <row r="1153" spans="1:7" hidden="1" x14ac:dyDescent="0.2">
      <c r="A1153" s="34" t="s">
        <v>115</v>
      </c>
      <c r="B1153" s="35" t="s">
        <v>116</v>
      </c>
      <c r="C1153" s="23"/>
      <c r="D1153" s="23"/>
      <c r="E1153" s="23">
        <f t="shared" si="550"/>
        <v>0</v>
      </c>
      <c r="F1153" s="23"/>
      <c r="G1153" s="23">
        <f>SUM(E1153:F1153)</f>
        <v>0</v>
      </c>
    </row>
    <row r="1154" spans="1:7" ht="25.5" hidden="1" x14ac:dyDescent="0.2">
      <c r="A1154" s="11" t="s">
        <v>226</v>
      </c>
      <c r="B1154" s="12" t="s">
        <v>227</v>
      </c>
      <c r="C1154" s="23"/>
      <c r="D1154" s="23"/>
      <c r="E1154" s="23">
        <f t="shared" si="550"/>
        <v>0</v>
      </c>
      <c r="F1154" s="23"/>
      <c r="G1154" s="23">
        <f>SUM(E1154:F1154)</f>
        <v>0</v>
      </c>
    </row>
    <row r="1155" spans="1:7" ht="25.5" x14ac:dyDescent="0.2">
      <c r="A1155" s="29" t="s">
        <v>52</v>
      </c>
      <c r="B1155" s="30" t="s">
        <v>53</v>
      </c>
      <c r="C1155" s="17">
        <f t="shared" ref="C1155:D1155" si="552">SUM(C1156:C1163)</f>
        <v>0</v>
      </c>
      <c r="D1155" s="17">
        <f t="shared" si="552"/>
        <v>0</v>
      </c>
      <c r="E1155" s="17">
        <f t="shared" si="550"/>
        <v>0</v>
      </c>
      <c r="F1155" s="17">
        <f t="shared" ref="F1155:G1155" si="553">SUM(F1156:F1163)</f>
        <v>274414074</v>
      </c>
      <c r="G1155" s="17">
        <f t="shared" si="553"/>
        <v>274414074</v>
      </c>
    </row>
    <row r="1156" spans="1:7" ht="25.5" x14ac:dyDescent="0.2">
      <c r="A1156" s="11" t="s">
        <v>94</v>
      </c>
      <c r="B1156" s="12" t="s">
        <v>228</v>
      </c>
      <c r="C1156" s="23"/>
      <c r="D1156" s="23"/>
      <c r="E1156" s="23">
        <f t="shared" si="550"/>
        <v>0</v>
      </c>
      <c r="F1156" s="23">
        <v>7700721</v>
      </c>
      <c r="G1156" s="23">
        <f t="shared" ref="G1156:G1163" si="554">SUM(E1156:F1156)</f>
        <v>7700721</v>
      </c>
    </row>
    <row r="1157" spans="1:7" ht="25.5" hidden="1" x14ac:dyDescent="0.2">
      <c r="A1157" s="11" t="s">
        <v>117</v>
      </c>
      <c r="B1157" s="12" t="s">
        <v>229</v>
      </c>
      <c r="C1157" s="23"/>
      <c r="D1157" s="23"/>
      <c r="E1157" s="23">
        <f t="shared" si="550"/>
        <v>0</v>
      </c>
      <c r="F1157" s="23"/>
      <c r="G1157" s="23">
        <f t="shared" si="554"/>
        <v>0</v>
      </c>
    </row>
    <row r="1158" spans="1:7" ht="25.5" x14ac:dyDescent="0.2">
      <c r="A1158" s="11" t="s">
        <v>54</v>
      </c>
      <c r="B1158" s="12" t="s">
        <v>230</v>
      </c>
      <c r="C1158" s="23"/>
      <c r="D1158" s="23"/>
      <c r="E1158" s="23">
        <f t="shared" si="550"/>
        <v>0</v>
      </c>
      <c r="F1158" s="23">
        <v>42222085</v>
      </c>
      <c r="G1158" s="23">
        <f t="shared" si="554"/>
        <v>42222085</v>
      </c>
    </row>
    <row r="1159" spans="1:7" x14ac:dyDescent="0.2">
      <c r="A1159" s="11" t="s">
        <v>95</v>
      </c>
      <c r="B1159" s="12" t="s">
        <v>231</v>
      </c>
      <c r="C1159" s="23"/>
      <c r="D1159" s="23"/>
      <c r="E1159" s="23">
        <f t="shared" si="550"/>
        <v>0</v>
      </c>
      <c r="F1159" s="23">
        <v>63700677</v>
      </c>
      <c r="G1159" s="23">
        <f t="shared" si="554"/>
        <v>63700677</v>
      </c>
    </row>
    <row r="1160" spans="1:7" x14ac:dyDescent="0.2">
      <c r="A1160" s="11" t="s">
        <v>55</v>
      </c>
      <c r="B1160" s="12" t="s">
        <v>232</v>
      </c>
      <c r="C1160" s="23"/>
      <c r="D1160" s="23"/>
      <c r="E1160" s="23">
        <f t="shared" si="550"/>
        <v>0</v>
      </c>
      <c r="F1160" s="23">
        <v>48417821</v>
      </c>
      <c r="G1160" s="23">
        <f t="shared" si="554"/>
        <v>48417821</v>
      </c>
    </row>
    <row r="1161" spans="1:7" ht="25.5" x14ac:dyDescent="0.2">
      <c r="A1161" s="11" t="s">
        <v>96</v>
      </c>
      <c r="B1161" s="12" t="s">
        <v>233</v>
      </c>
      <c r="C1161" s="23"/>
      <c r="D1161" s="23"/>
      <c r="E1161" s="23">
        <f t="shared" si="550"/>
        <v>0</v>
      </c>
      <c r="F1161" s="23">
        <v>17754893</v>
      </c>
      <c r="G1161" s="23">
        <f t="shared" si="554"/>
        <v>17754893</v>
      </c>
    </row>
    <row r="1162" spans="1:7" ht="25.5" x14ac:dyDescent="0.2">
      <c r="A1162" s="11" t="s">
        <v>132</v>
      </c>
      <c r="B1162" s="12" t="s">
        <v>234</v>
      </c>
      <c r="C1162" s="23"/>
      <c r="D1162" s="23"/>
      <c r="E1162" s="23">
        <f t="shared" si="550"/>
        <v>0</v>
      </c>
      <c r="F1162" s="23">
        <v>58205693</v>
      </c>
      <c r="G1162" s="23">
        <f t="shared" si="554"/>
        <v>58205693</v>
      </c>
    </row>
    <row r="1163" spans="1:7" ht="25.5" x14ac:dyDescent="0.2">
      <c r="A1163" s="11" t="s">
        <v>56</v>
      </c>
      <c r="B1163" s="12" t="s">
        <v>235</v>
      </c>
      <c r="C1163" s="23"/>
      <c r="D1163" s="23"/>
      <c r="E1163" s="23">
        <f t="shared" si="550"/>
        <v>0</v>
      </c>
      <c r="F1163" s="23">
        <v>36412184</v>
      </c>
      <c r="G1163" s="23">
        <f t="shared" si="554"/>
        <v>36412184</v>
      </c>
    </row>
    <row r="1164" spans="1:7" hidden="1" x14ac:dyDescent="0.2">
      <c r="A1164" s="11"/>
      <c r="B1164" s="12"/>
      <c r="C1164" s="23"/>
      <c r="D1164" s="23"/>
      <c r="E1164" s="23">
        <f t="shared" si="550"/>
        <v>0</v>
      </c>
      <c r="F1164" s="23"/>
      <c r="G1164" s="23"/>
    </row>
    <row r="1165" spans="1:7" hidden="1" x14ac:dyDescent="0.2">
      <c r="A1165" s="29">
        <v>3</v>
      </c>
      <c r="B1165" s="12"/>
      <c r="C1165" s="17">
        <f t="shared" ref="C1165:G1166" si="555">+C1166</f>
        <v>0</v>
      </c>
      <c r="D1165" s="17">
        <f t="shared" si="555"/>
        <v>0</v>
      </c>
      <c r="E1165" s="17">
        <f t="shared" si="550"/>
        <v>0</v>
      </c>
      <c r="F1165" s="17">
        <f t="shared" si="555"/>
        <v>0</v>
      </c>
      <c r="G1165" s="17">
        <f t="shared" si="555"/>
        <v>0</v>
      </c>
    </row>
    <row r="1166" spans="1:7" hidden="1" x14ac:dyDescent="0.2">
      <c r="A1166" s="29" t="s">
        <v>271</v>
      </c>
      <c r="B1166" s="12"/>
      <c r="C1166" s="17">
        <f t="shared" si="555"/>
        <v>0</v>
      </c>
      <c r="D1166" s="17">
        <f t="shared" si="555"/>
        <v>0</v>
      </c>
      <c r="E1166" s="17">
        <f t="shared" si="550"/>
        <v>0</v>
      </c>
      <c r="F1166" s="17">
        <f t="shared" si="555"/>
        <v>0</v>
      </c>
      <c r="G1166" s="17">
        <f t="shared" si="555"/>
        <v>0</v>
      </c>
    </row>
    <row r="1167" spans="1:7" hidden="1" x14ac:dyDescent="0.2">
      <c r="A1167" s="11" t="s">
        <v>236</v>
      </c>
      <c r="B1167" s="12" t="s">
        <v>237</v>
      </c>
      <c r="C1167" s="23"/>
      <c r="D1167" s="23"/>
      <c r="E1167" s="23">
        <f t="shared" si="550"/>
        <v>0</v>
      </c>
      <c r="F1167" s="23"/>
      <c r="G1167" s="23">
        <f>SUM(E1167:F1167)</f>
        <v>0</v>
      </c>
    </row>
    <row r="1168" spans="1:7" x14ac:dyDescent="0.2">
      <c r="A1168" s="20">
        <v>5</v>
      </c>
      <c r="B1168" s="21" t="s">
        <v>57</v>
      </c>
      <c r="C1168" s="17">
        <f t="shared" ref="C1168:D1168" si="556">+C1169+C1178+C1185+C1188</f>
        <v>0</v>
      </c>
      <c r="D1168" s="17">
        <f t="shared" si="556"/>
        <v>0</v>
      </c>
      <c r="E1168" s="17">
        <f t="shared" si="550"/>
        <v>0</v>
      </c>
      <c r="F1168" s="17">
        <f t="shared" ref="F1168:G1168" si="557">+F1169+F1178+F1185+F1188</f>
        <v>497289063</v>
      </c>
      <c r="G1168" s="17">
        <f t="shared" si="557"/>
        <v>497289063</v>
      </c>
    </row>
    <row r="1169" spans="1:7" ht="25.5" x14ac:dyDescent="0.2">
      <c r="A1169" s="20" t="s">
        <v>58</v>
      </c>
      <c r="B1169" s="21" t="s">
        <v>59</v>
      </c>
      <c r="C1169" s="17">
        <f t="shared" ref="C1169:D1169" si="558">SUM(C1170:C1177)</f>
        <v>0</v>
      </c>
      <c r="D1169" s="17">
        <f t="shared" si="558"/>
        <v>0</v>
      </c>
      <c r="E1169" s="17">
        <f t="shared" si="550"/>
        <v>0</v>
      </c>
      <c r="F1169" s="17">
        <f t="shared" ref="F1169" si="559">SUM(F1170:F1177)</f>
        <v>405774930</v>
      </c>
      <c r="G1169" s="17">
        <f t="shared" ref="G1169" si="560">SUM(G1170:G1177)</f>
        <v>405774930</v>
      </c>
    </row>
    <row r="1170" spans="1:7" ht="25.5" x14ac:dyDescent="0.2">
      <c r="A1170" s="11" t="s">
        <v>97</v>
      </c>
      <c r="B1170" s="12" t="s">
        <v>238</v>
      </c>
      <c r="C1170" s="23"/>
      <c r="D1170" s="23"/>
      <c r="E1170" s="23">
        <f t="shared" si="550"/>
        <v>0</v>
      </c>
      <c r="F1170" s="23">
        <v>74175553</v>
      </c>
      <c r="G1170" s="23">
        <f t="shared" ref="G1170:G1177" si="561">SUM(E1170:F1170)</f>
        <v>74175553</v>
      </c>
    </row>
    <row r="1171" spans="1:7" x14ac:dyDescent="0.2">
      <c r="A1171" s="11" t="s">
        <v>119</v>
      </c>
      <c r="B1171" s="12" t="s">
        <v>239</v>
      </c>
      <c r="C1171" s="23"/>
      <c r="D1171" s="23"/>
      <c r="E1171" s="23">
        <f t="shared" si="550"/>
        <v>0</v>
      </c>
      <c r="F1171" s="23">
        <v>179310000</v>
      </c>
      <c r="G1171" s="23">
        <f t="shared" si="561"/>
        <v>179310000</v>
      </c>
    </row>
    <row r="1172" spans="1:7" x14ac:dyDescent="0.2">
      <c r="A1172" s="11" t="s">
        <v>144</v>
      </c>
      <c r="B1172" s="12" t="s">
        <v>240</v>
      </c>
      <c r="C1172" s="23"/>
      <c r="D1172" s="23"/>
      <c r="E1172" s="23">
        <f t="shared" si="550"/>
        <v>0</v>
      </c>
      <c r="F1172" s="23">
        <v>17177947</v>
      </c>
      <c r="G1172" s="23">
        <f t="shared" si="561"/>
        <v>17177947</v>
      </c>
    </row>
    <row r="1173" spans="1:7" x14ac:dyDescent="0.2">
      <c r="A1173" s="11" t="s">
        <v>60</v>
      </c>
      <c r="B1173" s="12" t="s">
        <v>241</v>
      </c>
      <c r="C1173" s="23"/>
      <c r="D1173" s="23"/>
      <c r="E1173" s="23">
        <f t="shared" si="550"/>
        <v>0</v>
      </c>
      <c r="F1173" s="23">
        <v>99100000</v>
      </c>
      <c r="G1173" s="23">
        <f t="shared" si="561"/>
        <v>99100000</v>
      </c>
    </row>
    <row r="1174" spans="1:7" ht="25.5" x14ac:dyDescent="0.2">
      <c r="A1174" s="11" t="s">
        <v>61</v>
      </c>
      <c r="B1174" s="12" t="s">
        <v>242</v>
      </c>
      <c r="C1174" s="23"/>
      <c r="D1174" s="23"/>
      <c r="E1174" s="23">
        <f t="shared" si="550"/>
        <v>0</v>
      </c>
      <c r="F1174" s="23">
        <v>20098033</v>
      </c>
      <c r="G1174" s="23">
        <f t="shared" si="561"/>
        <v>20098033</v>
      </c>
    </row>
    <row r="1175" spans="1:7" ht="25.5" x14ac:dyDescent="0.2">
      <c r="A1175" s="11" t="s">
        <v>120</v>
      </c>
      <c r="B1175" s="12" t="s">
        <v>243</v>
      </c>
      <c r="C1175" s="23"/>
      <c r="D1175" s="23"/>
      <c r="E1175" s="23">
        <f t="shared" si="550"/>
        <v>0</v>
      </c>
      <c r="F1175" s="23">
        <v>10275000</v>
      </c>
      <c r="G1175" s="23">
        <f t="shared" si="561"/>
        <v>10275000</v>
      </c>
    </row>
    <row r="1176" spans="1:7" ht="38.25" hidden="1" x14ac:dyDescent="0.2">
      <c r="A1176" s="11" t="s">
        <v>244</v>
      </c>
      <c r="B1176" s="12" t="s">
        <v>245</v>
      </c>
      <c r="C1176" s="23"/>
      <c r="D1176" s="23"/>
      <c r="E1176" s="23">
        <f t="shared" si="550"/>
        <v>0</v>
      </c>
      <c r="F1176" s="23"/>
      <c r="G1176" s="23">
        <f t="shared" si="561"/>
        <v>0</v>
      </c>
    </row>
    <row r="1177" spans="1:7" x14ac:dyDescent="0.2">
      <c r="A1177" s="11" t="s">
        <v>62</v>
      </c>
      <c r="B1177" s="12" t="s">
        <v>246</v>
      </c>
      <c r="C1177" s="23"/>
      <c r="D1177" s="23"/>
      <c r="E1177" s="23">
        <f t="shared" si="550"/>
        <v>0</v>
      </c>
      <c r="F1177" s="23">
        <v>5638397</v>
      </c>
      <c r="G1177" s="23">
        <f t="shared" si="561"/>
        <v>5638397</v>
      </c>
    </row>
    <row r="1178" spans="1:7" ht="25.5" x14ac:dyDescent="0.2">
      <c r="A1178" s="25" t="s">
        <v>98</v>
      </c>
      <c r="B1178" s="21" t="s">
        <v>99</v>
      </c>
      <c r="C1178" s="17">
        <f t="shared" ref="C1178:D1178" si="562">SUM(C1179:C1184)</f>
        <v>0</v>
      </c>
      <c r="D1178" s="17">
        <f t="shared" si="562"/>
        <v>0</v>
      </c>
      <c r="E1178" s="17">
        <f t="shared" si="550"/>
        <v>0</v>
      </c>
      <c r="F1178" s="17">
        <f t="shared" ref="F1178:G1178" si="563">SUM(F1179:F1184)</f>
        <v>91514133</v>
      </c>
      <c r="G1178" s="17">
        <f t="shared" si="563"/>
        <v>91514133</v>
      </c>
    </row>
    <row r="1179" spans="1:7" hidden="1" x14ac:dyDescent="0.2">
      <c r="A1179" s="11" t="s">
        <v>100</v>
      </c>
      <c r="B1179" s="12" t="s">
        <v>247</v>
      </c>
      <c r="C1179" s="23"/>
      <c r="D1179" s="23"/>
      <c r="E1179" s="23">
        <f t="shared" si="550"/>
        <v>0</v>
      </c>
      <c r="F1179" s="23"/>
      <c r="G1179" s="23">
        <f t="shared" ref="G1179:G1184" si="564">SUM(E1179:F1179)</f>
        <v>0</v>
      </c>
    </row>
    <row r="1180" spans="1:7" hidden="1" x14ac:dyDescent="0.2">
      <c r="A1180" s="11" t="s">
        <v>248</v>
      </c>
      <c r="B1180" s="12" t="s">
        <v>249</v>
      </c>
      <c r="C1180" s="23"/>
      <c r="D1180" s="23"/>
      <c r="E1180" s="23">
        <f t="shared" si="550"/>
        <v>0</v>
      </c>
      <c r="F1180" s="23"/>
      <c r="G1180" s="23">
        <f t="shared" si="564"/>
        <v>0</v>
      </c>
    </row>
    <row r="1181" spans="1:7" hidden="1" x14ac:dyDescent="0.2">
      <c r="A1181" s="11" t="s">
        <v>250</v>
      </c>
      <c r="B1181" s="12" t="s">
        <v>251</v>
      </c>
      <c r="C1181" s="23"/>
      <c r="D1181" s="23"/>
      <c r="E1181" s="23">
        <f t="shared" si="550"/>
        <v>0</v>
      </c>
      <c r="F1181" s="23"/>
      <c r="G1181" s="23">
        <f t="shared" si="564"/>
        <v>0</v>
      </c>
    </row>
    <row r="1182" spans="1:7" hidden="1" x14ac:dyDescent="0.2">
      <c r="A1182" s="11" t="s">
        <v>252</v>
      </c>
      <c r="B1182" s="12" t="s">
        <v>253</v>
      </c>
      <c r="C1182" s="23"/>
      <c r="D1182" s="23"/>
      <c r="E1182" s="23">
        <f t="shared" si="550"/>
        <v>0</v>
      </c>
      <c r="F1182" s="23"/>
      <c r="G1182" s="23">
        <f t="shared" si="564"/>
        <v>0</v>
      </c>
    </row>
    <row r="1183" spans="1:7" x14ac:dyDescent="0.2">
      <c r="A1183" s="11" t="s">
        <v>122</v>
      </c>
      <c r="B1183" s="13" t="s">
        <v>254</v>
      </c>
      <c r="C1183" s="23"/>
      <c r="D1183" s="23"/>
      <c r="E1183" s="23">
        <f t="shared" si="550"/>
        <v>0</v>
      </c>
      <c r="F1183" s="23">
        <v>26514133</v>
      </c>
      <c r="G1183" s="23">
        <f t="shared" si="564"/>
        <v>26514133</v>
      </c>
    </row>
    <row r="1184" spans="1:7" ht="25.5" x14ac:dyDescent="0.2">
      <c r="A1184" s="11" t="s">
        <v>101</v>
      </c>
      <c r="B1184" s="13" t="s">
        <v>255</v>
      </c>
      <c r="C1184" s="23"/>
      <c r="D1184" s="23"/>
      <c r="E1184" s="23">
        <f t="shared" si="550"/>
        <v>0</v>
      </c>
      <c r="F1184" s="23">
        <v>65000000</v>
      </c>
      <c r="G1184" s="23">
        <f t="shared" si="564"/>
        <v>65000000</v>
      </c>
    </row>
    <row r="1185" spans="1:7" hidden="1" x14ac:dyDescent="0.2">
      <c r="A1185" s="21" t="s">
        <v>102</v>
      </c>
      <c r="B1185" s="21" t="s">
        <v>103</v>
      </c>
      <c r="C1185" s="17">
        <f t="shared" ref="C1185:D1185" si="565">SUM(C1186:C1187)</f>
        <v>0</v>
      </c>
      <c r="D1185" s="17">
        <f t="shared" si="565"/>
        <v>0</v>
      </c>
      <c r="E1185" s="17">
        <f t="shared" si="550"/>
        <v>0</v>
      </c>
      <c r="F1185" s="17">
        <f t="shared" ref="F1185:G1185" si="566">SUM(F1186:F1187)</f>
        <v>0</v>
      </c>
      <c r="G1185" s="17">
        <f t="shared" si="566"/>
        <v>0</v>
      </c>
    </row>
    <row r="1186" spans="1:7" hidden="1" x14ac:dyDescent="0.2">
      <c r="A1186" s="11" t="s">
        <v>256</v>
      </c>
      <c r="B1186" s="13" t="s">
        <v>257</v>
      </c>
      <c r="C1186" s="23"/>
      <c r="D1186" s="23"/>
      <c r="E1186" s="23">
        <f t="shared" si="550"/>
        <v>0</v>
      </c>
      <c r="F1186" s="23"/>
      <c r="G1186" s="23">
        <f>SUM(E1186:F1186)</f>
        <v>0</v>
      </c>
    </row>
    <row r="1187" spans="1:7" hidden="1" x14ac:dyDescent="0.2">
      <c r="A1187" s="11" t="s">
        <v>143</v>
      </c>
      <c r="B1187" s="13" t="s">
        <v>258</v>
      </c>
      <c r="C1187" s="23"/>
      <c r="D1187" s="23"/>
      <c r="E1187" s="23">
        <f t="shared" si="550"/>
        <v>0</v>
      </c>
      <c r="F1187" s="23"/>
      <c r="G1187" s="23">
        <f>SUM(E1187:F1187)</f>
        <v>0</v>
      </c>
    </row>
    <row r="1188" spans="1:7" ht="25.5" hidden="1" x14ac:dyDescent="0.2">
      <c r="A1188" s="20" t="s">
        <v>104</v>
      </c>
      <c r="B1188" s="21" t="s">
        <v>105</v>
      </c>
      <c r="C1188" s="17">
        <f t="shared" ref="C1188:D1188" si="567">SUM(C1189:C1192)</f>
        <v>0</v>
      </c>
      <c r="D1188" s="17">
        <f t="shared" si="567"/>
        <v>0</v>
      </c>
      <c r="E1188" s="17">
        <f t="shared" si="550"/>
        <v>0</v>
      </c>
      <c r="F1188" s="17">
        <f t="shared" ref="F1188:G1188" si="568">SUM(F1189:F1192)</f>
        <v>0</v>
      </c>
      <c r="G1188" s="17">
        <f t="shared" si="568"/>
        <v>0</v>
      </c>
    </row>
    <row r="1189" spans="1:7" hidden="1" x14ac:dyDescent="0.2">
      <c r="A1189" s="11" t="s">
        <v>118</v>
      </c>
      <c r="B1189" s="12" t="s">
        <v>136</v>
      </c>
      <c r="C1189" s="23"/>
      <c r="D1189" s="23"/>
      <c r="E1189" s="23">
        <f t="shared" si="550"/>
        <v>0</v>
      </c>
      <c r="F1189" s="23"/>
      <c r="G1189" s="23">
        <f>SUM(E1189:F1189)</f>
        <v>0</v>
      </c>
    </row>
    <row r="1190" spans="1:7" hidden="1" x14ac:dyDescent="0.2">
      <c r="A1190" s="11" t="s">
        <v>106</v>
      </c>
      <c r="B1190" s="12" t="s">
        <v>259</v>
      </c>
      <c r="C1190" s="23"/>
      <c r="D1190" s="23"/>
      <c r="E1190" s="23">
        <f t="shared" si="550"/>
        <v>0</v>
      </c>
      <c r="F1190" s="23"/>
      <c r="G1190" s="23">
        <f>SUM(E1190:F1190)</f>
        <v>0</v>
      </c>
    </row>
    <row r="1191" spans="1:7" hidden="1" x14ac:dyDescent="0.2">
      <c r="A1191" s="11" t="s">
        <v>260</v>
      </c>
      <c r="B1191" s="12" t="s">
        <v>261</v>
      </c>
      <c r="C1191" s="23"/>
      <c r="D1191" s="23"/>
      <c r="E1191" s="23">
        <f t="shared" si="550"/>
        <v>0</v>
      </c>
      <c r="F1191" s="23"/>
      <c r="G1191" s="23">
        <f>SUM(E1191:F1191)</f>
        <v>0</v>
      </c>
    </row>
    <row r="1192" spans="1:7" hidden="1" x14ac:dyDescent="0.2">
      <c r="A1192" s="11" t="s">
        <v>262</v>
      </c>
      <c r="B1192" s="12" t="s">
        <v>263</v>
      </c>
      <c r="C1192" s="23"/>
      <c r="D1192" s="23"/>
      <c r="E1192" s="23">
        <f t="shared" si="550"/>
        <v>0</v>
      </c>
      <c r="F1192" s="23"/>
      <c r="G1192" s="23">
        <f>SUM(E1192:F1192)</f>
        <v>0</v>
      </c>
    </row>
    <row r="1193" spans="1:7" ht="25.5" hidden="1" x14ac:dyDescent="0.2">
      <c r="A1193" s="25">
        <v>6</v>
      </c>
      <c r="B1193" s="37" t="s">
        <v>63</v>
      </c>
      <c r="C1193" s="17">
        <f>+C1194+C1045+C1213+C2261+C1209+C1217+C1205</f>
        <v>0</v>
      </c>
      <c r="D1193" s="17">
        <f>+D1194+D1045+D1213+D2261+D1209+D1217+D1205</f>
        <v>0</v>
      </c>
      <c r="E1193" s="17">
        <f t="shared" si="550"/>
        <v>0</v>
      </c>
      <c r="F1193" s="17">
        <f>+F1194+F1045+F1213+F2261+F1209+F1217+F1205</f>
        <v>18633713</v>
      </c>
      <c r="G1193" s="17">
        <f>+G1194+G1045+G1213+G2264+G1209+G1217+G1205</f>
        <v>18633713</v>
      </c>
    </row>
    <row r="1194" spans="1:7" ht="38.25" hidden="1" x14ac:dyDescent="0.2">
      <c r="A1194" s="25" t="s">
        <v>64</v>
      </c>
      <c r="B1194" s="37" t="s">
        <v>65</v>
      </c>
      <c r="C1194" s="17">
        <f t="shared" ref="C1194:D1194" si="569">+C1195+C1197+C1202</f>
        <v>0</v>
      </c>
      <c r="D1194" s="17">
        <f t="shared" si="569"/>
        <v>0</v>
      </c>
      <c r="E1194" s="17">
        <f t="shared" si="550"/>
        <v>0</v>
      </c>
      <c r="F1194" s="17">
        <f t="shared" ref="F1194:G1194" si="570">+F1195+F1197+F1202</f>
        <v>18633713</v>
      </c>
      <c r="G1194" s="17">
        <f t="shared" si="570"/>
        <v>18633713</v>
      </c>
    </row>
    <row r="1195" spans="1:7" ht="25.5" hidden="1" x14ac:dyDescent="0.2">
      <c r="A1195" s="25" t="s">
        <v>66</v>
      </c>
      <c r="B1195" s="37" t="s">
        <v>67</v>
      </c>
      <c r="C1195" s="17">
        <f t="shared" ref="C1195:G1195" si="571">+C1196</f>
        <v>0</v>
      </c>
      <c r="D1195" s="17">
        <f t="shared" si="571"/>
        <v>0</v>
      </c>
      <c r="E1195" s="17">
        <f t="shared" si="550"/>
        <v>0</v>
      </c>
      <c r="F1195" s="17">
        <f t="shared" si="571"/>
        <v>0</v>
      </c>
      <c r="G1195" s="17">
        <f t="shared" si="571"/>
        <v>0</v>
      </c>
    </row>
    <row r="1196" spans="1:7" hidden="1" x14ac:dyDescent="0.2">
      <c r="A1196" s="11" t="s">
        <v>68</v>
      </c>
      <c r="B1196" s="12" t="s">
        <v>270</v>
      </c>
      <c r="C1196" s="23"/>
      <c r="D1196" s="23"/>
      <c r="E1196" s="23">
        <f t="shared" si="550"/>
        <v>0</v>
      </c>
      <c r="F1196" s="23"/>
      <c r="G1196" s="23">
        <f>SUM(E1196:F1196)</f>
        <v>0</v>
      </c>
    </row>
    <row r="1197" spans="1:7" ht="38.25" hidden="1" x14ac:dyDescent="0.2">
      <c r="A1197" s="25" t="s">
        <v>70</v>
      </c>
      <c r="B1197" s="37" t="s">
        <v>125</v>
      </c>
      <c r="C1197" s="17">
        <f t="shared" ref="C1197:D1197" si="572">SUM(C1198:C1201)</f>
        <v>0</v>
      </c>
      <c r="D1197" s="17">
        <f t="shared" si="572"/>
        <v>0</v>
      </c>
      <c r="E1197" s="17">
        <f t="shared" si="550"/>
        <v>0</v>
      </c>
      <c r="F1197" s="17">
        <f t="shared" ref="F1197:G1197" si="573">SUM(F1198:F1201)</f>
        <v>0</v>
      </c>
      <c r="G1197" s="17">
        <f t="shared" si="573"/>
        <v>0</v>
      </c>
    </row>
    <row r="1198" spans="1:7" ht="25.5" hidden="1" x14ac:dyDescent="0.2">
      <c r="A1198" s="11" t="s">
        <v>71</v>
      </c>
      <c r="B1198" s="12" t="s">
        <v>72</v>
      </c>
      <c r="C1198" s="23"/>
      <c r="D1198" s="23"/>
      <c r="E1198" s="23">
        <f t="shared" si="550"/>
        <v>0</v>
      </c>
      <c r="F1198" s="23"/>
      <c r="G1198" s="23">
        <f>SUM(E1198:F1198)</f>
        <v>0</v>
      </c>
    </row>
    <row r="1199" spans="1:7" ht="38.25" hidden="1" x14ac:dyDescent="0.2">
      <c r="A1199" s="11" t="s">
        <v>350</v>
      </c>
      <c r="B1199" s="12" t="s">
        <v>351</v>
      </c>
      <c r="C1199" s="23"/>
      <c r="D1199" s="23"/>
      <c r="E1199" s="23">
        <f t="shared" si="550"/>
        <v>0</v>
      </c>
      <c r="F1199" s="23"/>
      <c r="G1199" s="23">
        <f>SUM(E1199:F1199)</f>
        <v>0</v>
      </c>
    </row>
    <row r="1200" spans="1:7" ht="51" hidden="1" x14ac:dyDescent="0.2">
      <c r="A1200" s="11" t="s">
        <v>378</v>
      </c>
      <c r="B1200" s="12" t="s">
        <v>379</v>
      </c>
      <c r="C1200" s="23"/>
      <c r="D1200" s="23"/>
      <c r="E1200" s="23">
        <f t="shared" si="550"/>
        <v>0</v>
      </c>
      <c r="F1200" s="23"/>
      <c r="G1200" s="23">
        <f>SUM(E1200:F1200)</f>
        <v>0</v>
      </c>
    </row>
    <row r="1201" spans="1:7" ht="25.5" hidden="1" x14ac:dyDescent="0.2">
      <c r="A1201" s="11" t="s">
        <v>385</v>
      </c>
      <c r="B1201" s="12" t="s">
        <v>386</v>
      </c>
      <c r="C1201" s="23"/>
      <c r="D1201" s="23"/>
      <c r="E1201" s="23">
        <f t="shared" si="550"/>
        <v>0</v>
      </c>
      <c r="F1201" s="23"/>
      <c r="G1201" s="23">
        <f>SUM(E1201:F1201)</f>
        <v>0</v>
      </c>
    </row>
    <row r="1202" spans="1:7" ht="38.25" x14ac:dyDescent="0.2">
      <c r="A1202" s="25" t="s">
        <v>73</v>
      </c>
      <c r="B1202" s="37" t="s">
        <v>124</v>
      </c>
      <c r="C1202" s="17">
        <f t="shared" ref="C1202:D1202" si="574">SUM(C1203:C1204)</f>
        <v>0</v>
      </c>
      <c r="D1202" s="17">
        <f t="shared" si="574"/>
        <v>0</v>
      </c>
      <c r="E1202" s="17">
        <f t="shared" si="550"/>
        <v>0</v>
      </c>
      <c r="F1202" s="17">
        <f t="shared" ref="F1202" si="575">SUM(F1203:F1204)</f>
        <v>18633713</v>
      </c>
      <c r="G1202" s="17">
        <f>SUM(G1203:G1204)</f>
        <v>18633713</v>
      </c>
    </row>
    <row r="1203" spans="1:7" ht="38.25" x14ac:dyDescent="0.2">
      <c r="A1203" s="11" t="s">
        <v>74</v>
      </c>
      <c r="B1203" s="12" t="s">
        <v>352</v>
      </c>
      <c r="C1203" s="23"/>
      <c r="D1203" s="23"/>
      <c r="E1203" s="23">
        <f t="shared" si="550"/>
        <v>0</v>
      </c>
      <c r="F1203" s="23">
        <v>18633713</v>
      </c>
      <c r="G1203" s="23">
        <f>SUM(E1203:F1203)</f>
        <v>18633713</v>
      </c>
    </row>
    <row r="1204" spans="1:7" ht="38.25" hidden="1" x14ac:dyDescent="0.2">
      <c r="A1204" s="11" t="s">
        <v>75</v>
      </c>
      <c r="B1204" s="12" t="s">
        <v>353</v>
      </c>
      <c r="C1204" s="23"/>
      <c r="D1204" s="23"/>
      <c r="E1204" s="23">
        <f t="shared" si="550"/>
        <v>0</v>
      </c>
      <c r="F1204" s="23"/>
      <c r="G1204" s="23">
        <f>SUM(E1204:F1204)</f>
        <v>0</v>
      </c>
    </row>
    <row r="1205" spans="1:7" ht="25.5" hidden="1" x14ac:dyDescent="0.2">
      <c r="A1205" s="39" t="s">
        <v>107</v>
      </c>
      <c r="B1205" s="37" t="s">
        <v>108</v>
      </c>
      <c r="C1205" s="17">
        <f t="shared" ref="C1205:D1205" si="576">SUM(C1206:C1207)</f>
        <v>0</v>
      </c>
      <c r="D1205" s="17">
        <f t="shared" si="576"/>
        <v>0</v>
      </c>
      <c r="E1205" s="17">
        <f t="shared" si="550"/>
        <v>0</v>
      </c>
      <c r="F1205" s="17">
        <f t="shared" ref="F1205:G1205" si="577">SUM(F1206:F1207)</f>
        <v>0</v>
      </c>
      <c r="G1205" s="17">
        <f t="shared" si="577"/>
        <v>0</v>
      </c>
    </row>
    <row r="1206" spans="1:7" hidden="1" x14ac:dyDescent="0.2">
      <c r="A1206" s="11" t="s">
        <v>264</v>
      </c>
      <c r="B1206" s="12" t="s">
        <v>265</v>
      </c>
      <c r="C1206" s="23"/>
      <c r="D1206" s="23"/>
      <c r="E1206" s="23">
        <f t="shared" si="550"/>
        <v>0</v>
      </c>
      <c r="F1206" s="23"/>
      <c r="G1206" s="23">
        <f>SUM(E1206:F1206)</f>
        <v>0</v>
      </c>
    </row>
    <row r="1207" spans="1:7" ht="25.5" hidden="1" x14ac:dyDescent="0.2">
      <c r="A1207" s="11" t="s">
        <v>291</v>
      </c>
      <c r="B1207" s="12" t="s">
        <v>292</v>
      </c>
      <c r="C1207" s="23"/>
      <c r="D1207" s="23"/>
      <c r="E1207" s="23">
        <f t="shared" si="550"/>
        <v>0</v>
      </c>
      <c r="F1207" s="23"/>
      <c r="G1207" s="23">
        <f>SUM(E1207:F1207)</f>
        <v>0</v>
      </c>
    </row>
    <row r="1208" spans="1:7" hidden="1" x14ac:dyDescent="0.2">
      <c r="A1208" s="11"/>
      <c r="B1208" s="12"/>
      <c r="C1208" s="23"/>
      <c r="D1208" s="23"/>
      <c r="E1208" s="23"/>
      <c r="F1208" s="23"/>
      <c r="G1208" s="23"/>
    </row>
    <row r="1209" spans="1:7" hidden="1" x14ac:dyDescent="0.2">
      <c r="A1209" s="39" t="s">
        <v>336</v>
      </c>
      <c r="B1209" s="37" t="s">
        <v>338</v>
      </c>
      <c r="C1209" s="17">
        <f t="shared" ref="C1209:D1209" si="578">SUM(C1210:C1211)</f>
        <v>0</v>
      </c>
      <c r="D1209" s="17">
        <f t="shared" si="578"/>
        <v>0</v>
      </c>
      <c r="E1209" s="17">
        <f t="shared" ref="E1209:E1211" si="579">SUM(C1209:D1209)</f>
        <v>0</v>
      </c>
      <c r="F1209" s="17">
        <f t="shared" ref="F1209:G1209" si="580">SUM(F1210:F1211)</f>
        <v>0</v>
      </c>
      <c r="G1209" s="17">
        <f t="shared" si="580"/>
        <v>0</v>
      </c>
    </row>
    <row r="1210" spans="1:7" hidden="1" x14ac:dyDescent="0.2">
      <c r="A1210" s="11" t="s">
        <v>334</v>
      </c>
      <c r="B1210" s="12" t="s">
        <v>335</v>
      </c>
      <c r="C1210" s="23"/>
      <c r="D1210" s="23"/>
      <c r="E1210" s="23">
        <f t="shared" si="579"/>
        <v>0</v>
      </c>
      <c r="F1210" s="23"/>
      <c r="G1210" s="23">
        <f>SUM(E1210:F1210)</f>
        <v>0</v>
      </c>
    </row>
    <row r="1211" spans="1:7" hidden="1" x14ac:dyDescent="0.2">
      <c r="A1211" s="11" t="s">
        <v>337</v>
      </c>
      <c r="B1211" s="12" t="s">
        <v>339</v>
      </c>
      <c r="C1211" s="23"/>
      <c r="D1211" s="23"/>
      <c r="E1211" s="23">
        <f t="shared" si="579"/>
        <v>0</v>
      </c>
      <c r="F1211" s="23"/>
      <c r="G1211" s="23">
        <f>SUM(E1211:F1211)</f>
        <v>0</v>
      </c>
    </row>
    <row r="1212" spans="1:7" hidden="1" x14ac:dyDescent="0.2">
      <c r="A1212" s="11"/>
      <c r="B1212" s="12"/>
      <c r="C1212" s="23"/>
      <c r="D1212" s="23"/>
      <c r="E1212" s="23"/>
      <c r="F1212" s="23"/>
      <c r="G1212" s="23"/>
    </row>
    <row r="1213" spans="1:7" ht="25.5" hidden="1" x14ac:dyDescent="0.2">
      <c r="A1213" s="39" t="s">
        <v>354</v>
      </c>
      <c r="B1213" s="37" t="s">
        <v>357</v>
      </c>
      <c r="C1213" s="17">
        <f t="shared" ref="C1213:D1213" si="581">SUM(C1214:C1215)</f>
        <v>0</v>
      </c>
      <c r="D1213" s="17">
        <f t="shared" si="581"/>
        <v>0</v>
      </c>
      <c r="E1213" s="17">
        <f t="shared" ref="E1213" si="582">SUM(C1213:D1213)</f>
        <v>0</v>
      </c>
      <c r="F1213" s="17">
        <f t="shared" ref="F1213:G1213" si="583">SUM(F1214:F1215)</f>
        <v>0</v>
      </c>
      <c r="G1213" s="17">
        <f t="shared" si="583"/>
        <v>0</v>
      </c>
    </row>
    <row r="1214" spans="1:7" hidden="1" x14ac:dyDescent="0.2">
      <c r="A1214" s="11" t="s">
        <v>355</v>
      </c>
      <c r="B1214" s="12" t="s">
        <v>367</v>
      </c>
      <c r="C1214" s="23"/>
      <c r="D1214" s="23"/>
      <c r="E1214" s="23">
        <f t="shared" ref="E1214:E1238" si="584">SUM(C1214:D1214)</f>
        <v>0</v>
      </c>
      <c r="F1214" s="23"/>
      <c r="G1214" s="23">
        <f>SUM(E1214:F1214)</f>
        <v>0</v>
      </c>
    </row>
    <row r="1215" spans="1:7" hidden="1" x14ac:dyDescent="0.2">
      <c r="A1215" s="11" t="s">
        <v>356</v>
      </c>
      <c r="B1215" s="12" t="s">
        <v>368</v>
      </c>
      <c r="C1215" s="23"/>
      <c r="D1215" s="23"/>
      <c r="E1215" s="23">
        <f t="shared" si="584"/>
        <v>0</v>
      </c>
      <c r="F1215" s="23"/>
      <c r="G1215" s="23">
        <f>SUM(E1215:F1215)</f>
        <v>0</v>
      </c>
    </row>
    <row r="1216" spans="1:7" hidden="1" x14ac:dyDescent="0.2">
      <c r="A1216" s="11"/>
      <c r="B1216" s="12"/>
      <c r="C1216" s="23"/>
      <c r="D1216" s="23"/>
      <c r="E1216" s="23">
        <f t="shared" si="584"/>
        <v>0</v>
      </c>
      <c r="F1216" s="23"/>
      <c r="G1216" s="23"/>
    </row>
    <row r="1217" spans="1:7" ht="25.5" hidden="1" x14ac:dyDescent="0.2">
      <c r="A1217" s="39" t="s">
        <v>358</v>
      </c>
      <c r="B1217" s="37" t="s">
        <v>362</v>
      </c>
      <c r="C1217" s="17">
        <f>+C1218</f>
        <v>0</v>
      </c>
      <c r="D1217" s="17">
        <f>+D1218</f>
        <v>0</v>
      </c>
      <c r="E1217" s="17">
        <f t="shared" si="584"/>
        <v>0</v>
      </c>
      <c r="F1217" s="17">
        <f>+F1218</f>
        <v>0</v>
      </c>
      <c r="G1217" s="17">
        <f>+G1218</f>
        <v>0</v>
      </c>
    </row>
    <row r="1218" spans="1:7" ht="25.5" hidden="1" x14ac:dyDescent="0.2">
      <c r="A1218" s="39" t="s">
        <v>359</v>
      </c>
      <c r="B1218" s="37" t="s">
        <v>363</v>
      </c>
      <c r="C1218" s="17">
        <f t="shared" ref="C1218:D1218" si="585">SUM(C1219:C1220)</f>
        <v>0</v>
      </c>
      <c r="D1218" s="17">
        <f t="shared" si="585"/>
        <v>0</v>
      </c>
      <c r="E1218" s="17">
        <f t="shared" si="584"/>
        <v>0</v>
      </c>
      <c r="F1218" s="17">
        <f t="shared" ref="F1218" si="586">SUM(F1219:F1220)</f>
        <v>0</v>
      </c>
      <c r="G1218" s="17">
        <f>SUM(G1219:G1220)</f>
        <v>0</v>
      </c>
    </row>
    <row r="1219" spans="1:7" ht="51" hidden="1" x14ac:dyDescent="0.2">
      <c r="A1219" s="11" t="s">
        <v>360</v>
      </c>
      <c r="B1219" s="12" t="s">
        <v>364</v>
      </c>
      <c r="C1219" s="23"/>
      <c r="D1219" s="23"/>
      <c r="E1219" s="23">
        <f t="shared" si="584"/>
        <v>0</v>
      </c>
      <c r="F1219" s="23"/>
      <c r="G1219" s="23">
        <f>SUM(E1219:F1219)</f>
        <v>0</v>
      </c>
    </row>
    <row r="1220" spans="1:7" ht="25.5" hidden="1" x14ac:dyDescent="0.2">
      <c r="A1220" s="11" t="s">
        <v>361</v>
      </c>
      <c r="B1220" s="12" t="s">
        <v>365</v>
      </c>
      <c r="C1220" s="23"/>
      <c r="D1220" s="23"/>
      <c r="E1220" s="23">
        <f t="shared" si="584"/>
        <v>0</v>
      </c>
      <c r="F1220" s="23"/>
      <c r="G1220" s="23">
        <f>SUM(E1220:F1220)</f>
        <v>0</v>
      </c>
    </row>
    <row r="1221" spans="1:7" hidden="1" x14ac:dyDescent="0.2">
      <c r="A1221" s="11"/>
      <c r="B1221" s="12"/>
      <c r="C1221" s="23"/>
      <c r="D1221" s="23"/>
      <c r="E1221" s="23">
        <f t="shared" si="584"/>
        <v>0</v>
      </c>
      <c r="F1221" s="23"/>
      <c r="G1221" s="23"/>
    </row>
    <row r="1222" spans="1:7" ht="25.5" hidden="1" x14ac:dyDescent="0.2">
      <c r="A1222" s="26">
        <v>7</v>
      </c>
      <c r="B1222" s="30" t="s">
        <v>109</v>
      </c>
      <c r="C1222" s="17">
        <f t="shared" ref="C1222:G1222" si="587">+C1223</f>
        <v>0</v>
      </c>
      <c r="D1222" s="17">
        <f t="shared" si="587"/>
        <v>0</v>
      </c>
      <c r="E1222" s="17">
        <f t="shared" si="584"/>
        <v>0</v>
      </c>
      <c r="F1222" s="17">
        <f t="shared" si="587"/>
        <v>0</v>
      </c>
      <c r="G1222" s="17">
        <f t="shared" si="587"/>
        <v>0</v>
      </c>
    </row>
    <row r="1223" spans="1:7" ht="38.25" hidden="1" x14ac:dyDescent="0.2">
      <c r="A1223" s="26" t="s">
        <v>110</v>
      </c>
      <c r="B1223" s="30" t="s">
        <v>112</v>
      </c>
      <c r="C1223" s="17">
        <f>+C1224+C1226+C1229</f>
        <v>0</v>
      </c>
      <c r="D1223" s="17">
        <f>+D1224+D1226+D1229</f>
        <v>0</v>
      </c>
      <c r="E1223" s="17">
        <f t="shared" si="584"/>
        <v>0</v>
      </c>
      <c r="F1223" s="17">
        <f>+F1224+F1226+F1229</f>
        <v>0</v>
      </c>
      <c r="G1223" s="17">
        <f>+G1224+G1226+G1229</f>
        <v>0</v>
      </c>
    </row>
    <row r="1224" spans="1:7" ht="38.25" hidden="1" x14ac:dyDescent="0.2">
      <c r="A1224" s="26" t="s">
        <v>138</v>
      </c>
      <c r="B1224" s="30" t="s">
        <v>140</v>
      </c>
      <c r="C1224" s="17">
        <f>+C1225</f>
        <v>0</v>
      </c>
      <c r="D1224" s="17">
        <f>+D1225</f>
        <v>0</v>
      </c>
      <c r="E1224" s="17">
        <f t="shared" si="584"/>
        <v>0</v>
      </c>
      <c r="F1224" s="17">
        <f>+F1225</f>
        <v>0</v>
      </c>
      <c r="G1224" s="17">
        <f t="shared" ref="G1224" si="588">+G1225</f>
        <v>0</v>
      </c>
    </row>
    <row r="1225" spans="1:7" hidden="1" x14ac:dyDescent="0.2">
      <c r="A1225" s="11" t="s">
        <v>139</v>
      </c>
      <c r="B1225" s="12" t="s">
        <v>69</v>
      </c>
      <c r="C1225" s="23"/>
      <c r="D1225" s="23"/>
      <c r="E1225" s="23">
        <f t="shared" si="584"/>
        <v>0</v>
      </c>
      <c r="F1225" s="23"/>
      <c r="G1225" s="23">
        <f>SUM(E1225:F1225)</f>
        <v>0</v>
      </c>
    </row>
    <row r="1226" spans="1:7" hidden="1" x14ac:dyDescent="0.2">
      <c r="A1226" s="11"/>
      <c r="B1226" s="12"/>
      <c r="C1226" s="17">
        <v>0</v>
      </c>
      <c r="D1226" s="17">
        <v>0</v>
      </c>
      <c r="E1226" s="17">
        <f t="shared" si="584"/>
        <v>0</v>
      </c>
      <c r="F1226" s="17">
        <v>0</v>
      </c>
      <c r="G1226" s="17">
        <v>0</v>
      </c>
    </row>
    <row r="1227" spans="1:7" hidden="1" x14ac:dyDescent="0.2">
      <c r="A1227" s="11" t="s">
        <v>111</v>
      </c>
      <c r="B1227" s="12"/>
      <c r="C1227" s="23"/>
      <c r="D1227" s="23"/>
      <c r="E1227" s="23">
        <f t="shared" si="584"/>
        <v>0</v>
      </c>
      <c r="F1227" s="23"/>
      <c r="G1227" s="23">
        <f>SUM(E1227:F1227)</f>
        <v>0</v>
      </c>
    </row>
    <row r="1228" spans="1:7" hidden="1" x14ac:dyDescent="0.2">
      <c r="A1228" s="11"/>
      <c r="B1228" s="12"/>
      <c r="C1228" s="23"/>
      <c r="D1228" s="23"/>
      <c r="E1228" s="23">
        <f t="shared" si="584"/>
        <v>0</v>
      </c>
      <c r="F1228" s="23"/>
      <c r="G1228" s="23"/>
    </row>
    <row r="1229" spans="1:7" ht="38.25" hidden="1" x14ac:dyDescent="0.2">
      <c r="A1229" s="26" t="s">
        <v>380</v>
      </c>
      <c r="B1229" s="30" t="s">
        <v>382</v>
      </c>
      <c r="C1229" s="17">
        <f>+C1230</f>
        <v>0</v>
      </c>
      <c r="D1229" s="17">
        <f>+D1230</f>
        <v>0</v>
      </c>
      <c r="E1229" s="17">
        <f t="shared" si="584"/>
        <v>0</v>
      </c>
      <c r="F1229" s="17">
        <f>+F1230</f>
        <v>0</v>
      </c>
      <c r="G1229" s="17">
        <f>+G1230</f>
        <v>0</v>
      </c>
    </row>
    <row r="1230" spans="1:7" ht="38.25" hidden="1" x14ac:dyDescent="0.2">
      <c r="A1230" s="11" t="s">
        <v>381</v>
      </c>
      <c r="B1230" s="12" t="s">
        <v>383</v>
      </c>
      <c r="C1230" s="23"/>
      <c r="D1230" s="23"/>
      <c r="E1230" s="23">
        <f t="shared" si="584"/>
        <v>0</v>
      </c>
      <c r="F1230" s="23"/>
      <c r="G1230" s="23">
        <f>SUM(E1230:F1230)</f>
        <v>0</v>
      </c>
    </row>
    <row r="1231" spans="1:7" hidden="1" x14ac:dyDescent="0.2">
      <c r="A1231" s="11"/>
      <c r="B1231" s="12"/>
      <c r="C1231" s="23"/>
      <c r="D1231" s="23"/>
      <c r="E1231" s="23">
        <f t="shared" si="584"/>
        <v>0</v>
      </c>
      <c r="F1231" s="23"/>
      <c r="G1231" s="23"/>
    </row>
    <row r="1232" spans="1:7" hidden="1" x14ac:dyDescent="0.2">
      <c r="A1232" s="26">
        <v>8</v>
      </c>
      <c r="B1232" s="14"/>
      <c r="C1232" s="17">
        <f t="shared" ref="C1232:D1232" si="589">SUM(C1233:C1234)</f>
        <v>0</v>
      </c>
      <c r="D1232" s="17">
        <f t="shared" si="589"/>
        <v>0</v>
      </c>
      <c r="E1232" s="17">
        <f t="shared" si="584"/>
        <v>0</v>
      </c>
      <c r="F1232" s="17">
        <f t="shared" ref="F1232:G1232" si="590">SUM(F1233:F1234)</f>
        <v>0</v>
      </c>
      <c r="G1232" s="17">
        <f t="shared" si="590"/>
        <v>0</v>
      </c>
    </row>
    <row r="1233" spans="1:7" ht="25.5" hidden="1" x14ac:dyDescent="0.2">
      <c r="A1233" s="11" t="s">
        <v>266</v>
      </c>
      <c r="B1233" s="12" t="s">
        <v>267</v>
      </c>
      <c r="C1233" s="23"/>
      <c r="D1233" s="23"/>
      <c r="E1233" s="23">
        <f t="shared" si="584"/>
        <v>0</v>
      </c>
      <c r="F1233" s="23"/>
      <c r="G1233" s="23">
        <f>SUM(E1233:F1233)</f>
        <v>0</v>
      </c>
    </row>
    <row r="1234" spans="1:7" ht="25.5" hidden="1" x14ac:dyDescent="0.2">
      <c r="A1234" s="11" t="s">
        <v>268</v>
      </c>
      <c r="B1234" s="12" t="s">
        <v>269</v>
      </c>
      <c r="C1234" s="23"/>
      <c r="D1234" s="23"/>
      <c r="E1234" s="23">
        <f t="shared" si="584"/>
        <v>0</v>
      </c>
      <c r="F1234" s="23"/>
      <c r="G1234" s="23">
        <f>SUM(E1234:F1234)</f>
        <v>0</v>
      </c>
    </row>
    <row r="1235" spans="1:7" hidden="1" x14ac:dyDescent="0.2">
      <c r="A1235" s="26">
        <v>9</v>
      </c>
      <c r="B1235" s="30" t="s">
        <v>76</v>
      </c>
      <c r="C1235" s="17">
        <f t="shared" ref="C1235:G1235" si="591">+C1236</f>
        <v>0</v>
      </c>
      <c r="D1235" s="17">
        <f t="shared" si="591"/>
        <v>0</v>
      </c>
      <c r="E1235" s="17">
        <f t="shared" si="584"/>
        <v>0</v>
      </c>
      <c r="F1235" s="17">
        <f t="shared" si="591"/>
        <v>0</v>
      </c>
      <c r="G1235" s="17">
        <f t="shared" si="591"/>
        <v>0</v>
      </c>
    </row>
    <row r="1236" spans="1:7" ht="25.5" hidden="1" x14ac:dyDescent="0.2">
      <c r="A1236" s="26" t="s">
        <v>77</v>
      </c>
      <c r="B1236" s="30" t="s">
        <v>78</v>
      </c>
      <c r="C1236" s="17">
        <f t="shared" ref="C1236:D1236" si="592">+C1237+C1238</f>
        <v>0</v>
      </c>
      <c r="D1236" s="17">
        <f t="shared" si="592"/>
        <v>0</v>
      </c>
      <c r="E1236" s="17">
        <f t="shared" si="584"/>
        <v>0</v>
      </c>
      <c r="F1236" s="17">
        <f t="shared" ref="F1236:G1236" si="593">+F1237+F1238</f>
        <v>0</v>
      </c>
      <c r="G1236" s="17">
        <f t="shared" si="593"/>
        <v>0</v>
      </c>
    </row>
    <row r="1237" spans="1:7" ht="25.5" hidden="1" x14ac:dyDescent="0.2">
      <c r="A1237" s="11" t="s">
        <v>79</v>
      </c>
      <c r="B1237" s="12" t="s">
        <v>80</v>
      </c>
      <c r="C1237" s="23"/>
      <c r="D1237" s="23"/>
      <c r="E1237" s="23">
        <f t="shared" si="584"/>
        <v>0</v>
      </c>
      <c r="F1237" s="23"/>
      <c r="G1237" s="23">
        <f>SUM(E1237:F1237)</f>
        <v>0</v>
      </c>
    </row>
    <row r="1238" spans="1:7" ht="38.25" hidden="1" x14ac:dyDescent="0.2">
      <c r="A1238" s="11" t="s">
        <v>81</v>
      </c>
      <c r="B1238" s="12" t="s">
        <v>82</v>
      </c>
      <c r="C1238" s="23"/>
      <c r="D1238" s="23"/>
      <c r="E1238" s="23">
        <f t="shared" si="584"/>
        <v>0</v>
      </c>
      <c r="F1238" s="23"/>
      <c r="G1238" s="23">
        <f>SUM(E1238:F1238)</f>
        <v>0</v>
      </c>
    </row>
  </sheetData>
  <mergeCells count="9">
    <mergeCell ref="A1034:B1034"/>
    <mergeCell ref="A418:B418"/>
    <mergeCell ref="A623:B623"/>
    <mergeCell ref="A829:B829"/>
    <mergeCell ref="A1:G1"/>
    <mergeCell ref="A2:G2"/>
    <mergeCell ref="A3:G3"/>
    <mergeCell ref="A8:B8"/>
    <mergeCell ref="A212:B212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scale="60" fitToHeight="0" orientation="portrait" horizontalDpi="1200" verticalDpi="1200" r:id="rId1"/>
  <headerFooter alignWithMargins="0">
    <oddFooter>&amp;R&amp;P</oddFooter>
  </headerFooter>
  <rowBreaks count="2" manualBreakCount="2">
    <brk id="211" max="16383" man="1"/>
    <brk id="8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V217"/>
  <sheetViews>
    <sheetView zoomScale="84" zoomScaleNormal="84" workbookViewId="0">
      <selection activeCell="A4" sqref="A4"/>
    </sheetView>
  </sheetViews>
  <sheetFormatPr baseColWidth="10" defaultRowHeight="12.75" x14ac:dyDescent="0.2"/>
  <cols>
    <col min="2" max="2" width="43.5703125" bestFit="1" customWidth="1"/>
    <col min="3" max="4" width="19.7109375" bestFit="1" customWidth="1"/>
    <col min="5" max="5" width="14.7109375" bestFit="1" customWidth="1"/>
    <col min="6" max="7" width="19.7109375" bestFit="1" customWidth="1"/>
    <col min="8" max="8" width="12" bestFit="1" customWidth="1"/>
    <col min="9" max="10" width="19.7109375" bestFit="1" customWidth="1"/>
    <col min="11" max="11" width="12" style="69" bestFit="1" customWidth="1"/>
    <col min="12" max="13" width="20.85546875" bestFit="1" customWidth="1"/>
    <col min="14" max="14" width="14.7109375" style="69" bestFit="1" customWidth="1"/>
    <col min="15" max="16" width="20.85546875" bestFit="1" customWidth="1"/>
    <col min="17" max="17" width="14.7109375" bestFit="1" customWidth="1"/>
  </cols>
  <sheetData>
    <row r="1" spans="1:17" ht="22.5" x14ac:dyDescent="0.2">
      <c r="A1" s="99" t="str">
        <f>+'ANTE-PROYECTO PROGRAMA 2017 '!A1:G1</f>
        <v>MINISTERIO DE JUSTICIA Y PAZ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17" ht="22.5" x14ac:dyDescent="0.2">
      <c r="A2" s="99" t="s">
        <v>584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ht="22.5" x14ac:dyDescent="0.2">
      <c r="A3" s="101" t="s">
        <v>788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s="50" customFormat="1" ht="25.5" x14ac:dyDescent="0.2">
      <c r="A4" s="65" t="s">
        <v>145</v>
      </c>
      <c r="B4" s="60" t="s">
        <v>146</v>
      </c>
      <c r="C4" s="111">
        <v>2011</v>
      </c>
      <c r="D4" s="112"/>
      <c r="E4" s="113" t="s">
        <v>393</v>
      </c>
      <c r="F4" s="111">
        <v>2012</v>
      </c>
      <c r="G4" s="112"/>
      <c r="H4" s="113" t="s">
        <v>393</v>
      </c>
      <c r="I4" s="111">
        <v>2013</v>
      </c>
      <c r="J4" s="112"/>
      <c r="K4" s="113" t="s">
        <v>393</v>
      </c>
      <c r="L4" s="111">
        <v>2014</v>
      </c>
      <c r="M4" s="112"/>
      <c r="N4" s="113" t="s">
        <v>393</v>
      </c>
      <c r="O4" s="111">
        <v>2015</v>
      </c>
      <c r="P4" s="112"/>
      <c r="Q4" s="115" t="s">
        <v>393</v>
      </c>
    </row>
    <row r="5" spans="1:17" s="50" customFormat="1" x14ac:dyDescent="0.2">
      <c r="A5" s="65"/>
      <c r="B5" s="60"/>
      <c r="C5" s="60" t="s">
        <v>391</v>
      </c>
      <c r="D5" s="60" t="s">
        <v>392</v>
      </c>
      <c r="E5" s="114"/>
      <c r="F5" s="60" t="s">
        <v>391</v>
      </c>
      <c r="G5" s="60" t="s">
        <v>392</v>
      </c>
      <c r="H5" s="114"/>
      <c r="I5" s="60" t="s">
        <v>391</v>
      </c>
      <c r="J5" s="60" t="s">
        <v>392</v>
      </c>
      <c r="K5" s="114"/>
      <c r="L5" s="60" t="s">
        <v>391</v>
      </c>
      <c r="M5" s="60" t="s">
        <v>392</v>
      </c>
      <c r="N5" s="114"/>
      <c r="O5" s="60" t="s">
        <v>391</v>
      </c>
      <c r="P5" s="60" t="s">
        <v>392</v>
      </c>
      <c r="Q5" s="116"/>
    </row>
    <row r="6" spans="1:17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6"/>
      <c r="L6" s="6"/>
      <c r="M6" s="6"/>
      <c r="N6" s="66"/>
      <c r="O6" s="16" t="s">
        <v>0</v>
      </c>
      <c r="P6" s="16"/>
      <c r="Q6" s="58"/>
    </row>
    <row r="7" spans="1:17" ht="14.25" x14ac:dyDescent="0.2">
      <c r="A7" s="103"/>
      <c r="B7" s="104"/>
      <c r="C7" s="64">
        <f ca="1">+C8-'Comparativo 11-15'!C7</f>
        <v>0</v>
      </c>
      <c r="D7" s="64">
        <f ca="1">+D8-'Comparativo 11-15'!D7</f>
        <v>0</v>
      </c>
      <c r="E7" s="68"/>
      <c r="F7" s="64">
        <f ca="1">+F8-'Comparativo 11-15'!F7</f>
        <v>0</v>
      </c>
      <c r="G7" s="64">
        <f ca="1">+G8-'Comparativo 11-15'!G7</f>
        <v>0</v>
      </c>
      <c r="H7" s="68"/>
      <c r="I7" s="64">
        <f ca="1">+I8-'Comparativo 11-15'!I7</f>
        <v>0</v>
      </c>
      <c r="J7" s="64">
        <f ca="1">+J8-'Comparativo 11-15'!J7</f>
        <v>0</v>
      </c>
      <c r="K7" s="68"/>
      <c r="L7" s="64">
        <f ca="1">+L8-'Comparativo 11-15'!L7</f>
        <v>0</v>
      </c>
      <c r="M7" s="64">
        <f ca="1">+M8-'Comparativo 11-15'!M7</f>
        <v>0</v>
      </c>
      <c r="N7" s="68"/>
      <c r="O7" s="64">
        <f ca="1">+O8-'Comparativo 11-15'!O7</f>
        <v>0</v>
      </c>
      <c r="P7" s="64">
        <f ca="1">+P8-'Comparativo 11-15'!P7</f>
        <v>0</v>
      </c>
      <c r="Q7" s="64"/>
    </row>
    <row r="8" spans="1:17" x14ac:dyDescent="0.2">
      <c r="A8" s="7" t="s">
        <v>277</v>
      </c>
      <c r="B8" s="6"/>
      <c r="C8" s="17">
        <f ca="1">+C9+C41+C103+C139+C142+C167+C196+C207+C210</f>
        <v>79683833010</v>
      </c>
      <c r="D8" s="17">
        <f ca="1">+D9+D41+D103+D139+D142+D167+D196+D207+D210</f>
        <v>72136846192.680008</v>
      </c>
      <c r="E8" s="56">
        <f ca="1">IFERROR(D8/C8,0)</f>
        <v>0.90528835609134317</v>
      </c>
      <c r="F8" s="17">
        <f ca="1">+F9+F41+F103+F139+F142+F167+F196+F207+F210</f>
        <v>88197656451.069977</v>
      </c>
      <c r="G8" s="17">
        <f ca="1">+G9+G41+G103+G139+G142+G167+G196+G207+G210</f>
        <v>78266369982.019989</v>
      </c>
      <c r="H8" s="56">
        <f ca="1">IFERROR(G8/F8,0)</f>
        <v>0.88739738822244518</v>
      </c>
      <c r="I8" s="17">
        <f ca="1">+I9+I41+I103+I139+I142+I167+I196+I207+I210</f>
        <v>99257537885.059998</v>
      </c>
      <c r="J8" s="17">
        <f ca="1">+J9+J41+J103+J139+J142+J167+J196+J207+J210</f>
        <v>90417244941.300003</v>
      </c>
      <c r="K8" s="56">
        <f ca="1">IFERROR(J8/I8,0)</f>
        <v>0.91093580263901941</v>
      </c>
      <c r="L8" s="17">
        <f ca="1">+L9+L41+L103+L139+L142+L167+L196+L207+L210</f>
        <v>111048491882</v>
      </c>
      <c r="M8" s="17">
        <f ca="1">+M9+M41+M103+M139+M142+M167+M196+M207+M210</f>
        <v>105829104082.34999</v>
      </c>
      <c r="N8" s="56">
        <f ca="1">IFERROR(M8/L8,0)</f>
        <v>0.95299902131767689</v>
      </c>
      <c r="O8" s="17">
        <f ca="1">+O9+O41+O103+O139+O142+O167+O196+O207+O210</f>
        <v>118921043830</v>
      </c>
      <c r="P8" s="17">
        <f ca="1">+P9+P41+P103+P139+P142+P167+P196+P207+P210</f>
        <v>112637627878.11</v>
      </c>
      <c r="Q8" s="56">
        <f ca="1">IFERROR(P8/O8,0)</f>
        <v>0.94716312816029202</v>
      </c>
    </row>
    <row r="9" spans="1:17" x14ac:dyDescent="0.2">
      <c r="A9" s="20">
        <v>0</v>
      </c>
      <c r="B9" s="21" t="s">
        <v>1</v>
      </c>
      <c r="C9" s="17">
        <f ca="1">+C14+C20+C26+C32+C37+C10</f>
        <v>55833424000</v>
      </c>
      <c r="D9" s="17">
        <f ca="1">+D14+D20+D26+D32+D37+D10</f>
        <v>53361134869.809998</v>
      </c>
      <c r="E9" s="56">
        <f t="shared" ref="E9:E72" ca="1" si="0">IFERROR(D9/C9,0)</f>
        <v>0.95572026658816411</v>
      </c>
      <c r="F9" s="17">
        <f ca="1">+F14+F20+F26+F32+F37+F10</f>
        <v>62515248000</v>
      </c>
      <c r="G9" s="17">
        <f ca="1">+G14+G20+G26+G32+G37+G10</f>
        <v>58376241840.779999</v>
      </c>
      <c r="H9" s="56">
        <f t="shared" ref="H9:H72" ca="1" si="1">IFERROR(G9/F9,0)</f>
        <v>0.93379205407263199</v>
      </c>
      <c r="I9" s="17">
        <f ca="1">+I14+I20+I26+I32+I37+I10</f>
        <v>68289603185</v>
      </c>
      <c r="J9" s="17">
        <f ca="1">+J14+J20+J26+J32+J37+J10</f>
        <v>63055619511.600006</v>
      </c>
      <c r="K9" s="56">
        <f t="shared" ref="K9:K72" ca="1" si="2">IFERROR(J9/I9,0)</f>
        <v>0.92335606843078488</v>
      </c>
      <c r="L9" s="17">
        <f ca="1">+L14+L20+L26+L32+L37+L10</f>
        <v>73806703756</v>
      </c>
      <c r="M9" s="17">
        <f ca="1">+M14+M20+M26+M32+M37+M10</f>
        <v>71141691468.730011</v>
      </c>
      <c r="N9" s="56">
        <f t="shared" ref="N9:N72" ca="1" si="3">IFERROR(M9/L9,0)</f>
        <v>0.96389200232975669</v>
      </c>
      <c r="O9" s="17">
        <f ca="1">+O14+O20+O26+O32+O37+O10</f>
        <v>79190299237</v>
      </c>
      <c r="P9" s="17">
        <f ca="1">+P14+P20+P26+P32+P37+P10</f>
        <v>76505359454.850006</v>
      </c>
      <c r="Q9" s="56">
        <f t="shared" ref="Q9:Q72" ca="1" si="4">IFERROR(P9/O9,0)</f>
        <v>0.96609509235323721</v>
      </c>
    </row>
    <row r="10" spans="1:17" x14ac:dyDescent="0.2">
      <c r="A10" s="20" t="s">
        <v>293</v>
      </c>
      <c r="B10" s="21"/>
      <c r="C10" s="17">
        <f ca="1">SUM(C11:C13)</f>
        <v>20535053325</v>
      </c>
      <c r="D10" s="17">
        <f ca="1">SUM(D11:D13)</f>
        <v>19492138873.669998</v>
      </c>
      <c r="E10" s="56">
        <f t="shared" ca="1" si="0"/>
        <v>0.94921296600382699</v>
      </c>
      <c r="F10" s="17">
        <f ca="1">SUM(F11:F13)</f>
        <v>22755088000</v>
      </c>
      <c r="G10" s="17">
        <f ca="1">SUM(G11:G13)</f>
        <v>21424030967.459999</v>
      </c>
      <c r="H10" s="56">
        <f t="shared" ca="1" si="1"/>
        <v>0.94150508086191531</v>
      </c>
      <c r="I10" s="17">
        <f ca="1">SUM(I11:I13)</f>
        <v>24285263003</v>
      </c>
      <c r="J10" s="17">
        <f ca="1">SUM(J11:J13)</f>
        <v>22688766134.040005</v>
      </c>
      <c r="K10" s="56">
        <f t="shared" ca="1" si="2"/>
        <v>0.93426067204778562</v>
      </c>
      <c r="L10" s="17">
        <f ca="1">SUM(L11:L13)</f>
        <v>26267544320</v>
      </c>
      <c r="M10" s="17">
        <f ca="1">SUM(M11:M13)</f>
        <v>25456069879.25</v>
      </c>
      <c r="N10" s="56">
        <f t="shared" ca="1" si="3"/>
        <v>0.96910733523985537</v>
      </c>
      <c r="O10" s="17">
        <f ca="1">SUM(O11:O13)</f>
        <v>27655063110</v>
      </c>
      <c r="P10" s="17">
        <f ca="1">SUM(P11:P13)</f>
        <v>26667916976.200001</v>
      </c>
      <c r="Q10" s="56">
        <f t="shared" ca="1" si="4"/>
        <v>0.96430504859549393</v>
      </c>
    </row>
    <row r="11" spans="1:17" x14ac:dyDescent="0.2">
      <c r="A11" s="10" t="s">
        <v>294</v>
      </c>
      <c r="B11" s="12" t="s">
        <v>295</v>
      </c>
      <c r="C11" s="23">
        <f ca="1">SUMIF('Comparativo 11-15'!$A10:$A1038,$A11,'Comparativo 11-15'!C10:C1037)</f>
        <v>20535053325</v>
      </c>
      <c r="D11" s="23">
        <f ca="1">SUMIF('Comparativo 11-15'!$A10:$A1038,$A11,'Comparativo 11-15'!D10:D1037)</f>
        <v>19492138873.669998</v>
      </c>
      <c r="E11" s="57">
        <f t="shared" ca="1" si="0"/>
        <v>0.94921296600382699</v>
      </c>
      <c r="F11" s="23">
        <f ca="1">SUMIF('Comparativo 11-15'!$A10:$A1038,$A11,'Comparativo 11-15'!F10:F1037)</f>
        <v>22755088000</v>
      </c>
      <c r="G11" s="23">
        <f ca="1">SUMIF('Comparativo 11-15'!$A10:$A1038,$A11,'Comparativo 11-15'!G10:G1037)</f>
        <v>21424030967.459999</v>
      </c>
      <c r="H11" s="57">
        <f t="shared" ca="1" si="1"/>
        <v>0.94150508086191531</v>
      </c>
      <c r="I11" s="23">
        <f ca="1">SUMIF('Comparativo 11-15'!$A10:$A1038,$A11,'Comparativo 11-15'!I10:I1037)</f>
        <v>24087474434</v>
      </c>
      <c r="J11" s="23">
        <f ca="1">SUMIF('Comparativo 11-15'!$A10:$A1038,$A11,'Comparativo 11-15'!J10:J1037)</f>
        <v>22595624736.640003</v>
      </c>
      <c r="K11" s="57">
        <f t="shared" ca="1" si="2"/>
        <v>0.9380653334392659</v>
      </c>
      <c r="L11" s="23">
        <f ca="1">SUMIF('Comparativo 11-15'!$A10:$A1038,$A11,'Comparativo 11-15'!L10:L1037)</f>
        <v>26065729920</v>
      </c>
      <c r="M11" s="23">
        <f ca="1">SUMIF('Comparativo 11-15'!$A10:$A1038,$A11,'Comparativo 11-15'!M10:M1037)</f>
        <v>25289753788.59</v>
      </c>
      <c r="N11" s="57">
        <f t="shared" ca="1" si="3"/>
        <v>0.97023002487206012</v>
      </c>
      <c r="O11" s="23">
        <f ca="1">SUMIF('Comparativo 11-15'!$A10:$A1038,$A11,'Comparativo 11-15'!O10:O1037)</f>
        <v>27426601110</v>
      </c>
      <c r="P11" s="23">
        <f ca="1">SUMIF('Comparativo 11-15'!$A10:$A1038,$A11,'Comparativo 11-15'!P10:P1037)</f>
        <v>26461098498.360001</v>
      </c>
      <c r="Q11" s="57">
        <f t="shared" ca="1" si="4"/>
        <v>0.96479685514921609</v>
      </c>
    </row>
    <row r="12" spans="1:17" x14ac:dyDescent="0.2">
      <c r="A12" s="10" t="s">
        <v>371</v>
      </c>
      <c r="B12" s="12" t="s">
        <v>372</v>
      </c>
      <c r="C12" s="23">
        <f ca="1">SUMIF('Comparativo 11-15'!$A11:$A1039,$A12,'Comparativo 11-15'!C11:C1038)</f>
        <v>0</v>
      </c>
      <c r="D12" s="23">
        <f ca="1">SUMIF('Comparativo 11-15'!$A11:$A1039,$A12,'Comparativo 11-15'!D11:D1038)</f>
        <v>0</v>
      </c>
      <c r="E12" s="57">
        <f t="shared" ca="1" si="0"/>
        <v>0</v>
      </c>
      <c r="F12" s="23">
        <f ca="1">SUMIF('Comparativo 11-15'!$A11:$A1039,$A12,'Comparativo 11-15'!F11:F1038)</f>
        <v>0</v>
      </c>
      <c r="G12" s="23">
        <f ca="1">SUMIF('Comparativo 11-15'!$A11:$A1039,$A12,'Comparativo 11-15'!G11:G1038)</f>
        <v>0</v>
      </c>
      <c r="H12" s="57">
        <f t="shared" ca="1" si="1"/>
        <v>0</v>
      </c>
      <c r="I12" s="23">
        <f ca="1">SUMIF('Comparativo 11-15'!$A11:$A1039,$A12,'Comparativo 11-15'!I11:I1038)</f>
        <v>192076319</v>
      </c>
      <c r="J12" s="23">
        <f ca="1">SUMIF('Comparativo 11-15'!$A11:$A1039,$A12,'Comparativo 11-15'!J11:J1038)</f>
        <v>89813013.739999995</v>
      </c>
      <c r="K12" s="57">
        <f t="shared" ca="1" si="2"/>
        <v>0.46759024854073755</v>
      </c>
      <c r="L12" s="23">
        <f ca="1">SUMIF('Comparativo 11-15'!$A11:$A1039,$A12,'Comparativo 11-15'!L11:L1038)</f>
        <v>196814400</v>
      </c>
      <c r="M12" s="23">
        <f ca="1">SUMIF('Comparativo 11-15'!$A11:$A1039,$A12,'Comparativo 11-15'!M11:M1038)</f>
        <v>163337356.66</v>
      </c>
      <c r="N12" s="57">
        <f t="shared" ca="1" si="3"/>
        <v>0.82990551839702786</v>
      </c>
      <c r="O12" s="23">
        <f ca="1">SUMIF('Comparativo 11-15'!$A11:$A1039,$A12,'Comparativo 11-15'!O11:O1038)</f>
        <v>220462000</v>
      </c>
      <c r="P12" s="23">
        <f ca="1">SUMIF('Comparativo 11-15'!$A11:$A1039,$A12,'Comparativo 11-15'!P11:P1038)</f>
        <v>200235903.34</v>
      </c>
      <c r="Q12" s="57">
        <f t="shared" ca="1" si="4"/>
        <v>0.90825585969464129</v>
      </c>
    </row>
    <row r="13" spans="1:17" x14ac:dyDescent="0.2">
      <c r="A13" s="10" t="s">
        <v>296</v>
      </c>
      <c r="B13" s="12" t="s">
        <v>297</v>
      </c>
      <c r="C13" s="23">
        <f ca="1">SUMIF('Comparativo 11-15'!$A12:$A1040,$A13,'Comparativo 11-15'!C12:C1039)</f>
        <v>0</v>
      </c>
      <c r="D13" s="23">
        <f ca="1">SUMIF('Comparativo 11-15'!$A12:$A1040,$A13,'Comparativo 11-15'!D12:D1039)</f>
        <v>0</v>
      </c>
      <c r="E13" s="57">
        <f t="shared" ca="1" si="0"/>
        <v>0</v>
      </c>
      <c r="F13" s="23">
        <f ca="1">SUMIF('Comparativo 11-15'!$A12:$A1040,$A13,'Comparativo 11-15'!F12:F1039)</f>
        <v>0</v>
      </c>
      <c r="G13" s="23">
        <f ca="1">SUMIF('Comparativo 11-15'!$A12:$A1040,$A13,'Comparativo 11-15'!G12:G1039)</f>
        <v>0</v>
      </c>
      <c r="H13" s="57">
        <f t="shared" ca="1" si="1"/>
        <v>0</v>
      </c>
      <c r="I13" s="23">
        <f ca="1">SUMIF('Comparativo 11-15'!$A12:$A1040,$A13,'Comparativo 11-15'!I12:I1039)</f>
        <v>5712250</v>
      </c>
      <c r="J13" s="23">
        <f ca="1">SUMIF('Comparativo 11-15'!$A12:$A1040,$A13,'Comparativo 11-15'!J12:J1039)</f>
        <v>3328383.66</v>
      </c>
      <c r="K13" s="57">
        <f t="shared" ca="1" si="2"/>
        <v>0.58267471836841878</v>
      </c>
      <c r="L13" s="23">
        <f ca="1">SUMIF('Comparativo 11-15'!$A12:$A1040,$A13,'Comparativo 11-15'!L12:L1039)</f>
        <v>5000000</v>
      </c>
      <c r="M13" s="23">
        <f ca="1">SUMIF('Comparativo 11-15'!$A12:$A1040,$A13,'Comparativo 11-15'!M12:M1039)</f>
        <v>2978734</v>
      </c>
      <c r="N13" s="57">
        <f t="shared" ca="1" si="3"/>
        <v>0.59574680000000002</v>
      </c>
      <c r="O13" s="23">
        <f ca="1">SUMIF('Comparativo 11-15'!$A12:$A1040,$A13,'Comparativo 11-15'!O12:O1039)</f>
        <v>8000000</v>
      </c>
      <c r="P13" s="23">
        <f ca="1">SUMIF('Comparativo 11-15'!$A12:$A1040,$A13,'Comparativo 11-15'!P12:P1039)</f>
        <v>6582574.5</v>
      </c>
      <c r="Q13" s="57">
        <f t="shared" ca="1" si="4"/>
        <v>0.82282181249999997</v>
      </c>
    </row>
    <row r="14" spans="1:17" x14ac:dyDescent="0.2">
      <c r="A14" s="20" t="s">
        <v>2</v>
      </c>
      <c r="B14" s="21" t="s">
        <v>3</v>
      </c>
      <c r="C14" s="17">
        <f ca="1">SUM(C15:C19)</f>
        <v>2312149000</v>
      </c>
      <c r="D14" s="17">
        <f ca="1">SUM(D15:D19)</f>
        <v>2172224184.75</v>
      </c>
      <c r="E14" s="56">
        <f t="shared" ca="1" si="0"/>
        <v>0.93948278625209702</v>
      </c>
      <c r="F14" s="17">
        <f ca="1">SUM(F15:F19)</f>
        <v>2526633000</v>
      </c>
      <c r="G14" s="17">
        <f ca="1">SUM(G15:G19)</f>
        <v>2282121865.46</v>
      </c>
      <c r="H14" s="56">
        <f t="shared" ca="1" si="1"/>
        <v>0.90322649370130126</v>
      </c>
      <c r="I14" s="17">
        <f ca="1">SUM(I15:I19)</f>
        <v>2888754829</v>
      </c>
      <c r="J14" s="17">
        <f ca="1">SUM(J15:J19)</f>
        <v>2681538827.9200001</v>
      </c>
      <c r="K14" s="56">
        <f t="shared" ca="1" si="2"/>
        <v>0.92826805549582347</v>
      </c>
      <c r="L14" s="17">
        <f ca="1">SUM(L15:L19)</f>
        <v>3910661000</v>
      </c>
      <c r="M14" s="17">
        <f ca="1">SUM(M15:M19)</f>
        <v>3545098888.6399999</v>
      </c>
      <c r="N14" s="56">
        <f t="shared" ca="1" si="3"/>
        <v>0.9065216567327109</v>
      </c>
      <c r="O14" s="17">
        <f ca="1">SUM(O15:O19)</f>
        <v>4396679500</v>
      </c>
      <c r="P14" s="17">
        <f ca="1">SUM(P15:P19)</f>
        <v>4238058966.5</v>
      </c>
      <c r="Q14" s="56">
        <f t="shared" ca="1" si="4"/>
        <v>0.96392265265184784</v>
      </c>
    </row>
    <row r="15" spans="1:17" x14ac:dyDescent="0.2">
      <c r="A15" s="10" t="s">
        <v>298</v>
      </c>
      <c r="B15" s="12" t="s">
        <v>299</v>
      </c>
      <c r="C15" s="23">
        <f ca="1">SUMIF('Comparativo 11-15'!$A14:$A1042,$A15,'Comparativo 11-15'!C14:C1041)</f>
        <v>58414000</v>
      </c>
      <c r="D15" s="23">
        <f ca="1">SUMIF('Comparativo 11-15'!$A14:$A1042,$A15,'Comparativo 11-15'!D14:D1041)</f>
        <v>51316255.730000004</v>
      </c>
      <c r="E15" s="57">
        <f t="shared" ca="1" si="0"/>
        <v>0.87849241157941593</v>
      </c>
      <c r="F15" s="23">
        <f ca="1">SUMIF('Comparativo 11-15'!$A14:$A1042,$A15,'Comparativo 11-15'!F14:F1041)</f>
        <v>48150000</v>
      </c>
      <c r="G15" s="23">
        <f ca="1">SUMIF('Comparativo 11-15'!$A14:$A1042,$A15,'Comparativo 11-15'!G14:G1041)</f>
        <v>42431011.689999998</v>
      </c>
      <c r="H15" s="57">
        <f t="shared" ca="1" si="1"/>
        <v>0.88122558026998954</v>
      </c>
      <c r="I15" s="23">
        <f ca="1">SUMIF('Comparativo 11-15'!$A14:$A1042,$A15,'Comparativo 11-15'!I14:I1041)</f>
        <v>225380829</v>
      </c>
      <c r="J15" s="23">
        <f ca="1">SUMIF('Comparativo 11-15'!$A14:$A1042,$A15,'Comparativo 11-15'!J14:J1041)</f>
        <v>191903086.47999999</v>
      </c>
      <c r="K15" s="57">
        <f t="shared" ca="1" si="2"/>
        <v>0.85146144564052517</v>
      </c>
      <c r="L15" s="23">
        <f ca="1">SUMIF('Comparativo 11-15'!$A14:$A1042,$A15,'Comparativo 11-15'!L14:L1041)</f>
        <v>1087300000</v>
      </c>
      <c r="M15" s="23">
        <f ca="1">SUMIF('Comparativo 11-15'!$A14:$A1042,$A15,'Comparativo 11-15'!M14:M1041)</f>
        <v>745371877.56999993</v>
      </c>
      <c r="N15" s="57">
        <f t="shared" ca="1" si="3"/>
        <v>0.68552550130598722</v>
      </c>
      <c r="O15" s="23">
        <f ca="1">SUMIF('Comparativo 11-15'!$A14:$A1042,$A15,'Comparativo 11-15'!O14:O1041)</f>
        <v>1359836500</v>
      </c>
      <c r="P15" s="23">
        <f ca="1">SUMIF('Comparativo 11-15'!$A14:$A1042,$A15,'Comparativo 11-15'!P14:P1041)</f>
        <v>1297880867.51</v>
      </c>
      <c r="Q15" s="57">
        <f t="shared" ca="1" si="4"/>
        <v>0.95443891049401897</v>
      </c>
    </row>
    <row r="16" spans="1:17" x14ac:dyDescent="0.2">
      <c r="A16" s="10" t="s">
        <v>373</v>
      </c>
      <c r="B16" s="12" t="s">
        <v>374</v>
      </c>
      <c r="C16" s="23">
        <f ca="1">SUMIF('Comparativo 11-15'!$A15:$A1043,$A16,'Comparativo 11-15'!C15:C1042)</f>
        <v>2775000</v>
      </c>
      <c r="D16" s="23">
        <f ca="1">SUMIF('Comparativo 11-15'!$A15:$A1043,$A16,'Comparativo 11-15'!D15:D1042)</f>
        <v>0</v>
      </c>
      <c r="E16" s="57">
        <f t="shared" ca="1" si="0"/>
        <v>0</v>
      </c>
      <c r="F16" s="23">
        <f ca="1">SUMIF('Comparativo 11-15'!$A15:$A1043,$A16,'Comparativo 11-15'!F15:F1042)</f>
        <v>7812000</v>
      </c>
      <c r="G16" s="23">
        <f ca="1">SUMIF('Comparativo 11-15'!$A15:$A1043,$A16,'Comparativo 11-15'!G15:G1042)</f>
        <v>0</v>
      </c>
      <c r="H16" s="57">
        <f t="shared" ca="1" si="1"/>
        <v>0</v>
      </c>
      <c r="I16" s="23">
        <f ca="1">SUMIF('Comparativo 11-15'!$A15:$A1043,$A16,'Comparativo 11-15'!I15:I1042)</f>
        <v>7812000</v>
      </c>
      <c r="J16" s="23">
        <f ca="1">SUMIF('Comparativo 11-15'!$A15:$A1043,$A16,'Comparativo 11-15'!J15:J1042)</f>
        <v>6687360</v>
      </c>
      <c r="K16" s="57">
        <f t="shared" ca="1" si="2"/>
        <v>0.85603686635944698</v>
      </c>
      <c r="L16" s="23">
        <f ca="1">SUMIF('Comparativo 11-15'!$A15:$A1043,$A16,'Comparativo 11-15'!L15:L1042)</f>
        <v>6000000</v>
      </c>
      <c r="M16" s="23">
        <f ca="1">SUMIF('Comparativo 11-15'!$A15:$A1043,$A16,'Comparativo 11-15'!M15:M1042)</f>
        <v>5477928.5999999996</v>
      </c>
      <c r="N16" s="57">
        <f t="shared" ca="1" si="3"/>
        <v>0.91298809999999997</v>
      </c>
      <c r="O16" s="23">
        <f ca="1">SUMIF('Comparativo 11-15'!$A15:$A1043,$A16,'Comparativo 11-15'!O15:O1042)</f>
        <v>10000000</v>
      </c>
      <c r="P16" s="23">
        <f ca="1">SUMIF('Comparativo 11-15'!$A15:$A1043,$A16,'Comparativo 11-15'!P15:P1042)</f>
        <v>7691258</v>
      </c>
      <c r="Q16" s="57">
        <f t="shared" ca="1" si="4"/>
        <v>0.76912579999999997</v>
      </c>
    </row>
    <row r="17" spans="1:17" x14ac:dyDescent="0.2">
      <c r="A17" s="10" t="s">
        <v>300</v>
      </c>
      <c r="B17" s="12" t="s">
        <v>301</v>
      </c>
      <c r="C17" s="23">
        <f ca="1">SUMIF('Comparativo 11-15'!$A16:$A1044,$A17,'Comparativo 11-15'!C16:C1043)</f>
        <v>2250960000</v>
      </c>
      <c r="D17" s="23">
        <f ca="1">SUMIF('Comparativo 11-15'!$A16:$A1044,$A17,'Comparativo 11-15'!D16:D1043)</f>
        <v>2120907929.02</v>
      </c>
      <c r="E17" s="57">
        <f t="shared" ca="1" si="0"/>
        <v>0.94222373077264809</v>
      </c>
      <c r="F17" s="23">
        <f ca="1">SUMIF('Comparativo 11-15'!$A16:$A1044,$A17,'Comparativo 11-15'!F16:F1043)</f>
        <v>2470671000</v>
      </c>
      <c r="G17" s="23">
        <f ca="1">SUMIF('Comparativo 11-15'!$A16:$A1044,$A17,'Comparativo 11-15'!G16:G1043)</f>
        <v>2239690853.77</v>
      </c>
      <c r="H17" s="57">
        <f t="shared" ca="1" si="1"/>
        <v>0.90651116792563635</v>
      </c>
      <c r="I17" s="23">
        <f ca="1">SUMIF('Comparativo 11-15'!$A16:$A1044,$A17,'Comparativo 11-15'!I16:I1043)</f>
        <v>2655562000</v>
      </c>
      <c r="J17" s="23">
        <f ca="1">SUMIF('Comparativo 11-15'!$A16:$A1044,$A17,'Comparativo 11-15'!J16:J1043)</f>
        <v>2482948381.4400001</v>
      </c>
      <c r="K17" s="57">
        <f t="shared" ca="1" si="2"/>
        <v>0.93499921351487936</v>
      </c>
      <c r="L17" s="23">
        <f ca="1">SUMIF('Comparativo 11-15'!$A16:$A1044,$A17,'Comparativo 11-15'!L16:L1043)</f>
        <v>2817361000</v>
      </c>
      <c r="M17" s="23">
        <f ca="1">SUMIF('Comparativo 11-15'!$A16:$A1044,$A17,'Comparativo 11-15'!M16:M1043)</f>
        <v>2794249082.4699998</v>
      </c>
      <c r="N17" s="57">
        <f t="shared" ca="1" si="3"/>
        <v>0.99179660770132039</v>
      </c>
      <c r="O17" s="23">
        <f ca="1">SUMIF('Comparativo 11-15'!$A16:$A1044,$A17,'Comparativo 11-15'!O16:O1043)</f>
        <v>3026843000</v>
      </c>
      <c r="P17" s="23">
        <f ca="1">SUMIF('Comparativo 11-15'!$A16:$A1044,$A17,'Comparativo 11-15'!P16:P1043)</f>
        <v>2932486840.9899998</v>
      </c>
      <c r="Q17" s="57">
        <f t="shared" ca="1" si="4"/>
        <v>0.96882687373940435</v>
      </c>
    </row>
    <row r="18" spans="1:17" hidden="1" x14ac:dyDescent="0.2">
      <c r="A18" s="10" t="s">
        <v>303</v>
      </c>
      <c r="B18" s="12" t="s">
        <v>302</v>
      </c>
      <c r="C18" s="23">
        <f ca="1">SUMIF('Comparativo 11-15'!$A17:$A1045,$A18,'Comparativo 11-15'!C17:C1044)</f>
        <v>0</v>
      </c>
      <c r="D18" s="23">
        <f ca="1">SUMIF('Comparativo 11-15'!$A17:$A1045,$A18,'Comparativo 11-15'!D17:D1044)</f>
        <v>0</v>
      </c>
      <c r="E18" s="57">
        <f t="shared" ca="1" si="0"/>
        <v>0</v>
      </c>
      <c r="F18" s="23">
        <f ca="1">SUMIF('Comparativo 11-15'!$A17:$A1045,$A18,'Comparativo 11-15'!F17:F1044)</f>
        <v>0</v>
      </c>
      <c r="G18" s="23">
        <f ca="1">SUMIF('Comparativo 11-15'!$A17:$A1045,$A18,'Comparativo 11-15'!G17:G1044)</f>
        <v>0</v>
      </c>
      <c r="H18" s="57">
        <f t="shared" ca="1" si="1"/>
        <v>0</v>
      </c>
      <c r="I18" s="23">
        <f ca="1">SUMIF('Comparativo 11-15'!$A17:$A1045,$A18,'Comparativo 11-15'!I17:I1044)</f>
        <v>0</v>
      </c>
      <c r="J18" s="23">
        <f ca="1">SUMIF('Comparativo 11-15'!$A17:$A1045,$A18,'Comparativo 11-15'!J17:J1044)</f>
        <v>0</v>
      </c>
      <c r="K18" s="57">
        <f t="shared" ca="1" si="2"/>
        <v>0</v>
      </c>
      <c r="L18" s="23">
        <f ca="1">SUMIF('Comparativo 11-15'!$A17:$A1045,$A18,'Comparativo 11-15'!L17:L1044)</f>
        <v>0</v>
      </c>
      <c r="M18" s="23">
        <f ca="1">SUMIF('Comparativo 11-15'!$A17:$A1045,$A18,'Comparativo 11-15'!M17:M1044)</f>
        <v>0</v>
      </c>
      <c r="N18" s="57">
        <f t="shared" ca="1" si="3"/>
        <v>0</v>
      </c>
      <c r="O18" s="23">
        <f ca="1">SUMIF('Comparativo 11-15'!$A17:$A1045,$A18,'Comparativo 11-15'!O17:O1044)</f>
        <v>0</v>
      </c>
      <c r="P18" s="23">
        <f ca="1">SUMIF('Comparativo 11-15'!$A17:$A1045,$A18,'Comparativo 11-15'!P17:P1044)</f>
        <v>0</v>
      </c>
      <c r="Q18" s="57">
        <f t="shared" ca="1" si="4"/>
        <v>0</v>
      </c>
    </row>
    <row r="19" spans="1:17" hidden="1" x14ac:dyDescent="0.2">
      <c r="A19" s="10" t="s">
        <v>4</v>
      </c>
      <c r="B19" s="12" t="s">
        <v>276</v>
      </c>
      <c r="C19" s="23">
        <f ca="1">SUMIF('Comparativo 11-15'!$A18:$A1046,$A19,'Comparativo 11-15'!C18:C1045)</f>
        <v>0</v>
      </c>
      <c r="D19" s="23">
        <f ca="1">SUMIF('Comparativo 11-15'!$A18:$A1046,$A19,'Comparativo 11-15'!D18:D1045)</f>
        <v>0</v>
      </c>
      <c r="E19" s="57">
        <f t="shared" ca="1" si="0"/>
        <v>0</v>
      </c>
      <c r="F19" s="23">
        <f ca="1">SUMIF('Comparativo 11-15'!$A18:$A1046,$A19,'Comparativo 11-15'!F18:F1045)</f>
        <v>0</v>
      </c>
      <c r="G19" s="23">
        <f ca="1">SUMIF('Comparativo 11-15'!$A18:$A1046,$A19,'Comparativo 11-15'!G18:G1045)</f>
        <v>0</v>
      </c>
      <c r="H19" s="57">
        <f t="shared" ca="1" si="1"/>
        <v>0</v>
      </c>
      <c r="I19" s="23">
        <f ca="1">SUMIF('Comparativo 11-15'!$A18:$A1046,$A19,'Comparativo 11-15'!I18:I1045)</f>
        <v>0</v>
      </c>
      <c r="J19" s="23">
        <f ca="1">SUMIF('Comparativo 11-15'!$A18:$A1046,$A19,'Comparativo 11-15'!J18:J1045)</f>
        <v>0</v>
      </c>
      <c r="K19" s="57">
        <f t="shared" ca="1" si="2"/>
        <v>0</v>
      </c>
      <c r="L19" s="23">
        <f ca="1">SUMIF('Comparativo 11-15'!$A18:$A1046,$A19,'Comparativo 11-15'!L18:L1045)</f>
        <v>0</v>
      </c>
      <c r="M19" s="23">
        <f ca="1">SUMIF('Comparativo 11-15'!$A18:$A1046,$A19,'Comparativo 11-15'!M18:M1045)</f>
        <v>0</v>
      </c>
      <c r="N19" s="57">
        <f t="shared" ca="1" si="3"/>
        <v>0</v>
      </c>
      <c r="O19" s="23">
        <f ca="1">SUMIF('Comparativo 11-15'!$A18:$A1046,$A19,'Comparativo 11-15'!O18:O1045)</f>
        <v>0</v>
      </c>
      <c r="P19" s="23">
        <f ca="1">SUMIF('Comparativo 11-15'!$A18:$A1046,$A19,'Comparativo 11-15'!P18:P1045)</f>
        <v>0</v>
      </c>
      <c r="Q19" s="57">
        <f t="shared" ca="1" si="4"/>
        <v>0</v>
      </c>
    </row>
    <row r="20" spans="1:17" x14ac:dyDescent="0.2">
      <c r="A20" s="20" t="s">
        <v>308</v>
      </c>
      <c r="B20" s="21"/>
      <c r="C20" s="17">
        <f ca="1">SUM(C21:C25)</f>
        <v>24464347675</v>
      </c>
      <c r="D20" s="17">
        <f ca="1">SUM(D21:D25)</f>
        <v>23685489529.75</v>
      </c>
      <c r="E20" s="56">
        <f t="shared" ca="1" si="0"/>
        <v>0.96816354330812948</v>
      </c>
      <c r="F20" s="17">
        <f ca="1">SUM(F21:F25)</f>
        <v>27734328000</v>
      </c>
      <c r="G20" s="17">
        <f ca="1">SUM(G21:G25)</f>
        <v>25963265254.330002</v>
      </c>
      <c r="H20" s="56">
        <f t="shared" ca="1" si="1"/>
        <v>0.93614185475595446</v>
      </c>
      <c r="I20" s="17">
        <f ca="1">SUM(I21:I25)</f>
        <v>30743328302</v>
      </c>
      <c r="J20" s="17">
        <f ca="1">SUM(J21:J25)</f>
        <v>28333179148.710003</v>
      </c>
      <c r="K20" s="56">
        <f t="shared" ca="1" si="2"/>
        <v>0.92160415653066408</v>
      </c>
      <c r="L20" s="17">
        <f ca="1">SUM(L21:L25)</f>
        <v>32377628449</v>
      </c>
      <c r="M20" s="17">
        <f ca="1">SUM(M21:M25)</f>
        <v>31613257336.689999</v>
      </c>
      <c r="N20" s="56">
        <f t="shared" ca="1" si="3"/>
        <v>0.97639199815038924</v>
      </c>
      <c r="O20" s="17">
        <f ca="1">SUM(O21:O25)</f>
        <v>34942920630</v>
      </c>
      <c r="P20" s="17">
        <f ca="1">SUM(P21:P25)</f>
        <v>34010778702.760002</v>
      </c>
      <c r="Q20" s="56">
        <f t="shared" ca="1" si="4"/>
        <v>0.97332386902886092</v>
      </c>
    </row>
    <row r="21" spans="1:17" x14ac:dyDescent="0.2">
      <c r="A21" s="10" t="s">
        <v>342</v>
      </c>
      <c r="B21" s="12" t="s">
        <v>344</v>
      </c>
      <c r="C21" s="23">
        <f ca="1">SUMIF('Comparativo 11-15'!$A20:$A1048,$A21,'Comparativo 11-15'!C20:C1047)</f>
        <v>6773560000</v>
      </c>
      <c r="D21" s="23">
        <f ca="1">SUMIF('Comparativo 11-15'!$A20:$A1048,$A21,'Comparativo 11-15'!D20:D1047)</f>
        <v>6398994015.6499996</v>
      </c>
      <c r="E21" s="57">
        <f t="shared" ca="1" si="0"/>
        <v>0.94470175441717497</v>
      </c>
      <c r="F21" s="23">
        <f ca="1">SUMIF('Comparativo 11-15'!$A20:$A1048,$A21,'Comparativo 11-15'!F20:F1047)</f>
        <v>7871337000</v>
      </c>
      <c r="G21" s="23">
        <f ca="1">SUMIF('Comparativo 11-15'!$A20:$A1048,$A21,'Comparativo 11-15'!G20:G1047)</f>
        <v>7215264498.8199997</v>
      </c>
      <c r="H21" s="57">
        <f t="shared" ca="1" si="1"/>
        <v>0.91665043674537117</v>
      </c>
      <c r="I21" s="23">
        <f ca="1">SUMIF('Comparativo 11-15'!$A20:$A1048,$A21,'Comparativo 11-15'!I20:I1047)</f>
        <v>8724028291</v>
      </c>
      <c r="J21" s="23">
        <f ca="1">SUMIF('Comparativo 11-15'!$A20:$A1048,$A21,'Comparativo 11-15'!J20:J1047)</f>
        <v>8012060140.710001</v>
      </c>
      <c r="K21" s="57">
        <f t="shared" ca="1" si="2"/>
        <v>0.91838997690728619</v>
      </c>
      <c r="L21" s="23">
        <f ca="1">SUMIF('Comparativo 11-15'!$A20:$A1048,$A21,'Comparativo 11-15'!L20:L1047)</f>
        <v>9114564138</v>
      </c>
      <c r="M21" s="23">
        <f ca="1">SUMIF('Comparativo 11-15'!$A20:$A1048,$A21,'Comparativo 11-15'!M20:M1047)</f>
        <v>8931889704.6900005</v>
      </c>
      <c r="N21" s="57">
        <f t="shared" ca="1" si="3"/>
        <v>0.97995796282255543</v>
      </c>
      <c r="O21" s="23">
        <f ca="1">SUMIF('Comparativo 11-15'!$A20:$A1048,$A21,'Comparativo 11-15'!O20:O1047)</f>
        <v>9946938000</v>
      </c>
      <c r="P21" s="23">
        <f ca="1">SUMIF('Comparativo 11-15'!$A20:$A1048,$A21,'Comparativo 11-15'!P20:P1047)</f>
        <v>9724324925.9400005</v>
      </c>
      <c r="Q21" s="57">
        <f t="shared" ca="1" si="4"/>
        <v>0.97761993951706549</v>
      </c>
    </row>
    <row r="22" spans="1:17" ht="25.5" x14ac:dyDescent="0.2">
      <c r="A22" s="10" t="s">
        <v>343</v>
      </c>
      <c r="B22" s="12" t="s">
        <v>345</v>
      </c>
      <c r="C22" s="23">
        <f ca="1">SUMIF('Comparativo 11-15'!$A21:$A1049,$A22,'Comparativo 11-15'!C21:C1048)</f>
        <v>5173604775</v>
      </c>
      <c r="D22" s="23">
        <f ca="1">SUMIF('Comparativo 11-15'!$A21:$A1049,$A22,'Comparativo 11-15'!D21:D1048)</f>
        <v>5047619760.46</v>
      </c>
      <c r="E22" s="57">
        <f t="shared" ca="1" si="0"/>
        <v>0.97564850427910776</v>
      </c>
      <c r="F22" s="23">
        <f ca="1">SUMIF('Comparativo 11-15'!$A21:$A1049,$A22,'Comparativo 11-15'!F21:F1048)</f>
        <v>5935920000</v>
      </c>
      <c r="G22" s="23">
        <f ca="1">SUMIF('Comparativo 11-15'!$A21:$A1049,$A22,'Comparativo 11-15'!G21:G1048)</f>
        <v>5489077662.1700001</v>
      </c>
      <c r="H22" s="57">
        <f t="shared" ca="1" si="1"/>
        <v>0.92472231131315785</v>
      </c>
      <c r="I22" s="23">
        <f ca="1">SUMIF('Comparativo 11-15'!$A21:$A1049,$A22,'Comparativo 11-15'!I21:I1048)</f>
        <v>6577818505</v>
      </c>
      <c r="J22" s="23">
        <f ca="1">SUMIF('Comparativo 11-15'!$A21:$A1049,$A22,'Comparativo 11-15'!J21:J1048)</f>
        <v>5953049147.8400002</v>
      </c>
      <c r="K22" s="57">
        <f t="shared" ca="1" si="2"/>
        <v>0.90501876014288118</v>
      </c>
      <c r="L22" s="23">
        <f ca="1">SUMIF('Comparativo 11-15'!$A21:$A1049,$A22,'Comparativo 11-15'!L21:L1048)</f>
        <v>6889705289</v>
      </c>
      <c r="M22" s="23">
        <f ca="1">SUMIF('Comparativo 11-15'!$A21:$A1049,$A22,'Comparativo 11-15'!M21:M1048)</f>
        <v>6667792254.0500002</v>
      </c>
      <c r="N22" s="57">
        <f t="shared" ca="1" si="3"/>
        <v>0.96779063462927761</v>
      </c>
      <c r="O22" s="23">
        <f ca="1">SUMIF('Comparativo 11-15'!$A21:$A1049,$A22,'Comparativo 11-15'!O21:O1048)</f>
        <v>7420330000</v>
      </c>
      <c r="P22" s="23">
        <f ca="1">SUMIF('Comparativo 11-15'!$A21:$A1049,$A22,'Comparativo 11-15'!P21:P1048)</f>
        <v>7002633438.4800005</v>
      </c>
      <c r="Q22" s="57">
        <f t="shared" ca="1" si="4"/>
        <v>0.94370916636861168</v>
      </c>
    </row>
    <row r="23" spans="1:17" x14ac:dyDescent="0.2">
      <c r="A23" s="10" t="s">
        <v>304</v>
      </c>
      <c r="B23" s="12" t="s">
        <v>306</v>
      </c>
      <c r="C23" s="23">
        <f ca="1">SUMIF('Comparativo 11-15'!$A22:$A1050,$A23,'Comparativo 11-15'!C22:C1049)</f>
        <v>3557431000</v>
      </c>
      <c r="D23" s="23">
        <f ca="1">SUMIF('Comparativo 11-15'!$A22:$A1050,$A23,'Comparativo 11-15'!D22:D1049)</f>
        <v>3492742825.2300005</v>
      </c>
      <c r="E23" s="57">
        <f t="shared" ca="1" si="0"/>
        <v>0.98181604231536757</v>
      </c>
      <c r="F23" s="23">
        <f ca="1">SUMIF('Comparativo 11-15'!$A22:$A1050,$A23,'Comparativo 11-15'!F22:F1049)</f>
        <v>3908982000</v>
      </c>
      <c r="G23" s="23">
        <f ca="1">SUMIF('Comparativo 11-15'!$A22:$A1050,$A23,'Comparativo 11-15'!G22:G1049)</f>
        <v>3779121138.5100002</v>
      </c>
      <c r="H23" s="57">
        <f t="shared" ca="1" si="1"/>
        <v>0.96677885406225972</v>
      </c>
      <c r="I23" s="23">
        <f ca="1">SUMIF('Comparativo 11-15'!$A22:$A1050,$A23,'Comparativo 11-15'!I22:I1049)</f>
        <v>4400540303</v>
      </c>
      <c r="J23" s="23">
        <f ca="1">SUMIF('Comparativo 11-15'!$A22:$A1050,$A23,'Comparativo 11-15'!J22:J1049)</f>
        <v>4094023791.8299999</v>
      </c>
      <c r="K23" s="57">
        <f t="shared" ca="1" si="2"/>
        <v>0.93034570982998677</v>
      </c>
      <c r="L23" s="23">
        <f ca="1">SUMIF('Comparativo 11-15'!$A22:$A1050,$A23,'Comparativo 11-15'!L22:L1049)</f>
        <v>4709735975</v>
      </c>
      <c r="M23" s="23">
        <f ca="1">SUMIF('Comparativo 11-15'!$A22:$A1050,$A23,'Comparativo 11-15'!M22:M1049)</f>
        <v>4605353491.5100002</v>
      </c>
      <c r="N23" s="57">
        <f t="shared" ca="1" si="3"/>
        <v>0.97783687152654031</v>
      </c>
      <c r="O23" s="23">
        <f ca="1">SUMIF('Comparativo 11-15'!$A22:$A1050,$A23,'Comparativo 11-15'!O22:O1049)</f>
        <v>5167156630</v>
      </c>
      <c r="P23" s="23">
        <f ca="1">SUMIF('Comparativo 11-15'!$A22:$A1050,$A23,'Comparativo 11-15'!P22:P1049)</f>
        <v>5068583650.3699999</v>
      </c>
      <c r="Q23" s="57">
        <f t="shared" ca="1" si="4"/>
        <v>0.98092316786805045</v>
      </c>
    </row>
    <row r="24" spans="1:17" x14ac:dyDescent="0.2">
      <c r="A24" s="10" t="s">
        <v>346</v>
      </c>
      <c r="B24" s="12" t="s">
        <v>347</v>
      </c>
      <c r="C24" s="23">
        <f ca="1">SUMIF('Comparativo 11-15'!$A23:$A1051,$A24,'Comparativo 11-15'!C23:C1050)</f>
        <v>2924000000</v>
      </c>
      <c r="D24" s="23">
        <f ca="1">SUMIF('Comparativo 11-15'!$A23:$A1051,$A24,'Comparativo 11-15'!D23:D1050)</f>
        <v>2909656282.5</v>
      </c>
      <c r="E24" s="57">
        <f t="shared" ca="1" si="0"/>
        <v>0.99509448785909715</v>
      </c>
      <c r="F24" s="23">
        <f ca="1">SUMIF('Comparativo 11-15'!$A23:$A1051,$A24,'Comparativo 11-15'!F23:F1050)</f>
        <v>3312000000</v>
      </c>
      <c r="G24" s="23">
        <f ca="1">SUMIF('Comparativo 11-15'!$A23:$A1051,$A24,'Comparativo 11-15'!G23:G1050)</f>
        <v>3230188286.75</v>
      </c>
      <c r="H24" s="57">
        <f t="shared" ca="1" si="1"/>
        <v>0.97529839575785027</v>
      </c>
      <c r="I24" s="23">
        <f ca="1">SUMIF('Comparativo 11-15'!$A23:$A1051,$A24,'Comparativo 11-15'!I23:I1050)</f>
        <v>3571415700</v>
      </c>
      <c r="J24" s="23">
        <f ca="1">SUMIF('Comparativo 11-15'!$A23:$A1051,$A24,'Comparativo 11-15'!J23:J1050)</f>
        <v>3450405785.8099999</v>
      </c>
      <c r="K24" s="57">
        <f t="shared" ca="1" si="2"/>
        <v>0.96611710191283529</v>
      </c>
      <c r="L24" s="23">
        <f ca="1">SUMIF('Comparativo 11-15'!$A23:$A1051,$A24,'Comparativo 11-15'!L23:L1050)</f>
        <v>3808000000</v>
      </c>
      <c r="M24" s="23">
        <f ca="1">SUMIF('Comparativo 11-15'!$A23:$A1051,$A24,'Comparativo 11-15'!M23:M1050)</f>
        <v>3788956685.4200001</v>
      </c>
      <c r="N24" s="57">
        <f t="shared" ca="1" si="3"/>
        <v>0.99499912957457981</v>
      </c>
      <c r="O24" s="23">
        <f ca="1">SUMIF('Comparativo 11-15'!$A23:$A1051,$A24,'Comparativo 11-15'!O23:O1050)</f>
        <v>4326000000</v>
      </c>
      <c r="P24" s="23">
        <f ca="1">SUMIF('Comparativo 11-15'!$A23:$A1051,$A24,'Comparativo 11-15'!P23:P1050)</f>
        <v>4294679420.6099997</v>
      </c>
      <c r="Q24" s="57">
        <f t="shared" ca="1" si="4"/>
        <v>0.9927599215464632</v>
      </c>
    </row>
    <row r="25" spans="1:17" x14ac:dyDescent="0.2">
      <c r="A25" s="10" t="s">
        <v>305</v>
      </c>
      <c r="B25" s="12" t="s">
        <v>307</v>
      </c>
      <c r="C25" s="23">
        <f ca="1">SUMIF('Comparativo 11-15'!$A24:$A1052,$A25,'Comparativo 11-15'!C24:C1051)</f>
        <v>6035751900</v>
      </c>
      <c r="D25" s="23">
        <f ca="1">SUMIF('Comparativo 11-15'!$A24:$A1052,$A25,'Comparativo 11-15'!D24:D1051)</f>
        <v>5836476645.9099998</v>
      </c>
      <c r="E25" s="57">
        <f t="shared" ca="1" si="0"/>
        <v>0.96698418732386926</v>
      </c>
      <c r="F25" s="23">
        <f ca="1">SUMIF('Comparativo 11-15'!$A24:$A1052,$A25,'Comparativo 11-15'!F24:F1051)</f>
        <v>6706089000</v>
      </c>
      <c r="G25" s="23">
        <f ca="1">SUMIF('Comparativo 11-15'!$A24:$A1052,$A25,'Comparativo 11-15'!G24:G1051)</f>
        <v>6249613668.0799999</v>
      </c>
      <c r="H25" s="57">
        <f t="shared" ca="1" si="1"/>
        <v>0.93193121476318008</v>
      </c>
      <c r="I25" s="23">
        <f ca="1">SUMIF('Comparativo 11-15'!$A24:$A1052,$A25,'Comparativo 11-15'!I24:I1051)</f>
        <v>7469525503</v>
      </c>
      <c r="J25" s="23">
        <f ca="1">SUMIF('Comparativo 11-15'!$A24:$A1052,$A25,'Comparativo 11-15'!J24:J1051)</f>
        <v>6823640282.5200005</v>
      </c>
      <c r="K25" s="57">
        <f t="shared" ca="1" si="2"/>
        <v>0.91353062249796302</v>
      </c>
      <c r="L25" s="23">
        <f ca="1">SUMIF('Comparativo 11-15'!$A24:$A1052,$A25,'Comparativo 11-15'!L24:L1051)</f>
        <v>7855623047</v>
      </c>
      <c r="M25" s="23">
        <f ca="1">SUMIF('Comparativo 11-15'!$A24:$A1052,$A25,'Comparativo 11-15'!M24:M1051)</f>
        <v>7619265201.0199995</v>
      </c>
      <c r="N25" s="57">
        <f t="shared" ca="1" si="3"/>
        <v>0.96991227244918987</v>
      </c>
      <c r="O25" s="23">
        <f ca="1">SUMIF('Comparativo 11-15'!$A24:$A1052,$A25,'Comparativo 11-15'!O24:O1051)</f>
        <v>8082496000</v>
      </c>
      <c r="P25" s="23">
        <f ca="1">SUMIF('Comparativo 11-15'!$A24:$A1052,$A25,'Comparativo 11-15'!P24:P1051)</f>
        <v>7920557267.3599997</v>
      </c>
      <c r="Q25" s="57">
        <f t="shared" ca="1" si="4"/>
        <v>0.97996426689972993</v>
      </c>
    </row>
    <row r="26" spans="1:17" x14ac:dyDescent="0.2">
      <c r="A26" s="20" t="s">
        <v>309</v>
      </c>
      <c r="B26" s="21"/>
      <c r="C26" s="17">
        <f ca="1">SUM(C27:C31)</f>
        <v>4305255000</v>
      </c>
      <c r="D26" s="17">
        <f ca="1">SUM(D27:D31)</f>
        <v>4097564477.6500001</v>
      </c>
      <c r="E26" s="56">
        <f t="shared" ca="1" si="0"/>
        <v>0.95175883371600523</v>
      </c>
      <c r="F26" s="17">
        <f ca="1">SUM(F27:F31)</f>
        <v>4787976000</v>
      </c>
      <c r="G26" s="17">
        <f ca="1">SUM(G27:G31)</f>
        <v>4455681233</v>
      </c>
      <c r="H26" s="56">
        <f t="shared" ca="1" si="1"/>
        <v>0.93059807171130349</v>
      </c>
      <c r="I26" s="17">
        <f ca="1">SUM(I27:I31)</f>
        <v>5228447344</v>
      </c>
      <c r="J26" s="17">
        <f ca="1">SUM(J27:J31)</f>
        <v>4786755695</v>
      </c>
      <c r="K26" s="56">
        <f t="shared" ca="1" si="2"/>
        <v>0.91552145026250076</v>
      </c>
      <c r="L26" s="17">
        <f ca="1">SUM(L27:L31)</f>
        <v>5670430640</v>
      </c>
      <c r="M26" s="17">
        <f ca="1">SUM(M27:M31)</f>
        <v>5384774421</v>
      </c>
      <c r="N26" s="56">
        <f t="shared" ca="1" si="3"/>
        <v>0.94962354058527021</v>
      </c>
      <c r="O26" s="17">
        <f ca="1">SUM(O27:O31)</f>
        <v>6091554460</v>
      </c>
      <c r="P26" s="17">
        <f ca="1">SUM(P27:P31)</f>
        <v>5888304217</v>
      </c>
      <c r="Q26" s="56">
        <f t="shared" ca="1" si="4"/>
        <v>0.96663409244148824</v>
      </c>
    </row>
    <row r="27" spans="1:17" ht="38.25" x14ac:dyDescent="0.2">
      <c r="A27" s="52" t="s">
        <v>310</v>
      </c>
      <c r="B27" s="12" t="s">
        <v>315</v>
      </c>
      <c r="C27" s="23">
        <f ca="1">SUMIF('Comparativo 11-15'!$A26:$A1054,$A27,'Comparativo 11-15'!C26:C1053)</f>
        <v>4084470000</v>
      </c>
      <c r="D27" s="23">
        <f ca="1">SUMIF('Comparativo 11-15'!$A26:$A1054,$A27,'Comparativo 11-15'!D26:D1053)</f>
        <v>3887434051.8499999</v>
      </c>
      <c r="E27" s="57">
        <f t="shared" ca="1" si="0"/>
        <v>0.95175972692907518</v>
      </c>
      <c r="F27" s="23">
        <f ca="1">SUMIF('Comparativo 11-15'!$A26:$A1054,$A27,'Comparativo 11-15'!F26:F1053)</f>
        <v>4542435000</v>
      </c>
      <c r="G27" s="23">
        <f ca="1">SUMIF('Comparativo 11-15'!$A26:$A1054,$A27,'Comparativo 11-15'!G26:G1053)</f>
        <v>4227741074</v>
      </c>
      <c r="H27" s="57">
        <f t="shared" ca="1" si="1"/>
        <v>0.9307213144491886</v>
      </c>
      <c r="I27" s="23">
        <f ca="1">SUMIF('Comparativo 11-15'!$A26:$A1054,$A27,'Comparativo 11-15'!I26:I1053)</f>
        <v>4959909865</v>
      </c>
      <c r="J27" s="23">
        <f ca="1">SUMIF('Comparativo 11-15'!$A26:$A1054,$A27,'Comparativo 11-15'!J26:J1053)</f>
        <v>4541308700</v>
      </c>
      <c r="K27" s="57">
        <f t="shared" ca="1" si="2"/>
        <v>0.91560307013764652</v>
      </c>
      <c r="L27" s="23">
        <f ca="1">SUMIF('Comparativo 11-15'!$A26:$A1054,$A27,'Comparativo 11-15'!L26:L1053)</f>
        <v>5379634223</v>
      </c>
      <c r="M27" s="23">
        <f ca="1">SUMIF('Comparativo 11-15'!$A26:$A1054,$A27,'Comparativo 11-15'!M26:M1053)</f>
        <v>5108756776.8500004</v>
      </c>
      <c r="N27" s="57">
        <f t="shared" ca="1" si="3"/>
        <v>0.94964760894116285</v>
      </c>
      <c r="O27" s="23">
        <f ca="1">SUMIF('Comparativo 11-15'!$A26:$A1054,$A27,'Comparativo 11-15'!O26:O1053)</f>
        <v>5779164900</v>
      </c>
      <c r="P27" s="23">
        <f ca="1">SUMIF('Comparativo 11-15'!$A26:$A1054,$A27,'Comparativo 11-15'!P26:P1053)</f>
        <v>5587165092</v>
      </c>
      <c r="Q27" s="57">
        <f t="shared" ca="1" si="4"/>
        <v>0.96677724008186716</v>
      </c>
    </row>
    <row r="28" spans="1:17" ht="25.5" x14ac:dyDescent="0.2">
      <c r="A28" s="52" t="s">
        <v>311</v>
      </c>
      <c r="B28" s="12" t="s">
        <v>316</v>
      </c>
      <c r="C28" s="23">
        <f ca="1">SUMIF('Comparativo 11-15'!$A27:$A1055,$A28,'Comparativo 11-15'!C27:C1054)</f>
        <v>0</v>
      </c>
      <c r="D28" s="23">
        <f ca="1">SUMIF('Comparativo 11-15'!$A27:$A1055,$A28,'Comparativo 11-15'!D27:D1054)</f>
        <v>0</v>
      </c>
      <c r="E28" s="57">
        <f t="shared" ca="1" si="0"/>
        <v>0</v>
      </c>
      <c r="F28" s="23">
        <f ca="1">SUMIF('Comparativo 11-15'!$A27:$A1055,$A28,'Comparativo 11-15'!F27:F1054)</f>
        <v>0</v>
      </c>
      <c r="G28" s="23">
        <f ca="1">SUMIF('Comparativo 11-15'!$A27:$A1055,$A28,'Comparativo 11-15'!G27:G1054)</f>
        <v>0</v>
      </c>
      <c r="H28" s="57">
        <f t="shared" ca="1" si="1"/>
        <v>0</v>
      </c>
      <c r="I28" s="23">
        <f ca="1">SUMIF('Comparativo 11-15'!$A27:$A1055,$A28,'Comparativo 11-15'!I27:I1054)</f>
        <v>0</v>
      </c>
      <c r="J28" s="23">
        <f ca="1">SUMIF('Comparativo 11-15'!$A27:$A1055,$A28,'Comparativo 11-15'!J27:J1054)</f>
        <v>0</v>
      </c>
      <c r="K28" s="57">
        <f t="shared" ca="1" si="2"/>
        <v>0</v>
      </c>
      <c r="L28" s="23">
        <f ca="1">SUMIF('Comparativo 11-15'!$A27:$A1055,$A28,'Comparativo 11-15'!L27:L1054)</f>
        <v>0</v>
      </c>
      <c r="M28" s="23">
        <f ca="1">SUMIF('Comparativo 11-15'!$A27:$A1055,$A28,'Comparativo 11-15'!M27:M1054)</f>
        <v>0</v>
      </c>
      <c r="N28" s="57">
        <f t="shared" ca="1" si="3"/>
        <v>0</v>
      </c>
      <c r="O28" s="23">
        <f ca="1">SUMIF('Comparativo 11-15'!$A27:$A1055,$A28,'Comparativo 11-15'!O27:O1054)</f>
        <v>0</v>
      </c>
      <c r="P28" s="23">
        <f ca="1">SUMIF('Comparativo 11-15'!$A27:$A1055,$A28,'Comparativo 11-15'!P27:P1054)</f>
        <v>0</v>
      </c>
      <c r="Q28" s="57">
        <f t="shared" ca="1" si="4"/>
        <v>0</v>
      </c>
    </row>
    <row r="29" spans="1:17" ht="25.5" x14ac:dyDescent="0.2">
      <c r="A29" s="52" t="s">
        <v>312</v>
      </c>
      <c r="B29" s="12" t="s">
        <v>317</v>
      </c>
      <c r="C29" s="23">
        <f ca="1">SUMIF('Comparativo 11-15'!$A28:$A1056,$A29,'Comparativo 11-15'!C28:C1055)</f>
        <v>0</v>
      </c>
      <c r="D29" s="23">
        <f ca="1">SUMIF('Comparativo 11-15'!$A28:$A1056,$A29,'Comparativo 11-15'!D28:D1055)</f>
        <v>0</v>
      </c>
      <c r="E29" s="57">
        <f t="shared" ca="1" si="0"/>
        <v>0</v>
      </c>
      <c r="F29" s="23">
        <f ca="1">SUMIF('Comparativo 11-15'!$A28:$A1056,$A29,'Comparativo 11-15'!F28:F1055)</f>
        <v>0</v>
      </c>
      <c r="G29" s="23">
        <f ca="1">SUMIF('Comparativo 11-15'!$A28:$A1056,$A29,'Comparativo 11-15'!G28:G1055)</f>
        <v>0</v>
      </c>
      <c r="H29" s="57">
        <f t="shared" ca="1" si="1"/>
        <v>0</v>
      </c>
      <c r="I29" s="23">
        <f ca="1">SUMIF('Comparativo 11-15'!$A28:$A1056,$A29,'Comparativo 11-15'!I28:I1055)</f>
        <v>0</v>
      </c>
      <c r="J29" s="23">
        <f ca="1">SUMIF('Comparativo 11-15'!$A28:$A1056,$A29,'Comparativo 11-15'!J28:J1055)</f>
        <v>0</v>
      </c>
      <c r="K29" s="57">
        <f t="shared" ca="1" si="2"/>
        <v>0</v>
      </c>
      <c r="L29" s="23">
        <f ca="1">SUMIF('Comparativo 11-15'!$A28:$A1056,$A29,'Comparativo 11-15'!L28:L1055)</f>
        <v>0</v>
      </c>
      <c r="M29" s="23">
        <f ca="1">SUMIF('Comparativo 11-15'!$A28:$A1056,$A29,'Comparativo 11-15'!M28:M1055)</f>
        <v>0</v>
      </c>
      <c r="N29" s="57">
        <f t="shared" ca="1" si="3"/>
        <v>0</v>
      </c>
      <c r="O29" s="23">
        <f ca="1">SUMIF('Comparativo 11-15'!$A28:$A1056,$A29,'Comparativo 11-15'!O28:O1055)</f>
        <v>0</v>
      </c>
      <c r="P29" s="23">
        <f ca="1">SUMIF('Comparativo 11-15'!$A28:$A1056,$A29,'Comparativo 11-15'!P28:P1055)</f>
        <v>0</v>
      </c>
      <c r="Q29" s="57">
        <f t="shared" ca="1" si="4"/>
        <v>0</v>
      </c>
    </row>
    <row r="30" spans="1:17" ht="38.25" x14ac:dyDescent="0.2">
      <c r="A30" s="52" t="s">
        <v>313</v>
      </c>
      <c r="B30" s="12" t="s">
        <v>318</v>
      </c>
      <c r="C30" s="23">
        <f ca="1">SUMIF('Comparativo 11-15'!$A29:$A1057,$A30,'Comparativo 11-15'!C29:C1056)</f>
        <v>0</v>
      </c>
      <c r="D30" s="23">
        <f ca="1">SUMIF('Comparativo 11-15'!$A29:$A1057,$A30,'Comparativo 11-15'!D29:D1056)</f>
        <v>0</v>
      </c>
      <c r="E30" s="57">
        <f t="shared" ca="1" si="0"/>
        <v>0</v>
      </c>
      <c r="F30" s="23">
        <f ca="1">SUMIF('Comparativo 11-15'!$A29:$A1057,$A30,'Comparativo 11-15'!F29:F1056)</f>
        <v>0</v>
      </c>
      <c r="G30" s="23">
        <f ca="1">SUMIF('Comparativo 11-15'!$A29:$A1057,$A30,'Comparativo 11-15'!G29:G1056)</f>
        <v>0</v>
      </c>
      <c r="H30" s="57">
        <f t="shared" ca="1" si="1"/>
        <v>0</v>
      </c>
      <c r="I30" s="23">
        <f ca="1">SUMIF('Comparativo 11-15'!$A29:$A1057,$A30,'Comparativo 11-15'!I29:I1056)</f>
        <v>0</v>
      </c>
      <c r="J30" s="23">
        <f ca="1">SUMIF('Comparativo 11-15'!$A29:$A1057,$A30,'Comparativo 11-15'!J29:J1056)</f>
        <v>0</v>
      </c>
      <c r="K30" s="57">
        <f t="shared" ca="1" si="2"/>
        <v>0</v>
      </c>
      <c r="L30" s="23">
        <f ca="1">SUMIF('Comparativo 11-15'!$A29:$A1057,$A30,'Comparativo 11-15'!L29:L1056)</f>
        <v>0</v>
      </c>
      <c r="M30" s="23">
        <f ca="1">SUMIF('Comparativo 11-15'!$A29:$A1057,$A30,'Comparativo 11-15'!M29:M1056)</f>
        <v>0</v>
      </c>
      <c r="N30" s="57">
        <f t="shared" ca="1" si="3"/>
        <v>0</v>
      </c>
      <c r="O30" s="23">
        <f ca="1">SUMIF('Comparativo 11-15'!$A29:$A1057,$A30,'Comparativo 11-15'!O29:O1056)</f>
        <v>0</v>
      </c>
      <c r="P30" s="23">
        <f ca="1">SUMIF('Comparativo 11-15'!$A29:$A1057,$A30,'Comparativo 11-15'!P29:P1056)</f>
        <v>0</v>
      </c>
      <c r="Q30" s="57">
        <f t="shared" ca="1" si="4"/>
        <v>0</v>
      </c>
    </row>
    <row r="31" spans="1:17" ht="25.5" x14ac:dyDescent="0.2">
      <c r="A31" s="52" t="s">
        <v>314</v>
      </c>
      <c r="B31" s="12" t="s">
        <v>319</v>
      </c>
      <c r="C31" s="23">
        <f ca="1">SUMIF('Comparativo 11-15'!$A30:$A1058,$A31,'Comparativo 11-15'!C30:C1057)</f>
        <v>220785000</v>
      </c>
      <c r="D31" s="23">
        <f ca="1">SUMIF('Comparativo 11-15'!$A30:$A1058,$A31,'Comparativo 11-15'!D30:D1057)</f>
        <v>210130425.80000001</v>
      </c>
      <c r="E31" s="57">
        <f t="shared" ca="1" si="0"/>
        <v>0.95174230948660465</v>
      </c>
      <c r="F31" s="23">
        <f ca="1">SUMIF('Comparativo 11-15'!$A30:$A1058,$A31,'Comparativo 11-15'!F30:F1057)</f>
        <v>245541000</v>
      </c>
      <c r="G31" s="23">
        <f ca="1">SUMIF('Comparativo 11-15'!$A30:$A1058,$A31,'Comparativo 11-15'!G30:G1057)</f>
        <v>227940159</v>
      </c>
      <c r="H31" s="57">
        <f t="shared" ca="1" si="1"/>
        <v>0.92831811795178809</v>
      </c>
      <c r="I31" s="23">
        <f ca="1">SUMIF('Comparativo 11-15'!$A30:$A1058,$A31,'Comparativo 11-15'!I30:I1057)</f>
        <v>268537479</v>
      </c>
      <c r="J31" s="23">
        <f ca="1">SUMIF('Comparativo 11-15'!$A30:$A1058,$A31,'Comparativo 11-15'!J30:J1057)</f>
        <v>245446995</v>
      </c>
      <c r="K31" s="57">
        <f t="shared" ca="1" si="2"/>
        <v>0.9140139242909926</v>
      </c>
      <c r="L31" s="23">
        <f ca="1">SUMIF('Comparativo 11-15'!$A30:$A1058,$A31,'Comparativo 11-15'!L30:L1057)</f>
        <v>290796417</v>
      </c>
      <c r="M31" s="23">
        <f ca="1">SUMIF('Comparativo 11-15'!$A30:$A1058,$A31,'Comparativo 11-15'!M30:M1057)</f>
        <v>276017644.14999998</v>
      </c>
      <c r="N31" s="57">
        <f t="shared" ca="1" si="3"/>
        <v>0.9491782842358748</v>
      </c>
      <c r="O31" s="23">
        <f ca="1">SUMIF('Comparativo 11-15'!$A30:$A1058,$A31,'Comparativo 11-15'!O30:O1057)</f>
        <v>312389560</v>
      </c>
      <c r="P31" s="23">
        <f ca="1">SUMIF('Comparativo 11-15'!$A30:$A1058,$A31,'Comparativo 11-15'!P30:P1057)</f>
        <v>301139125</v>
      </c>
      <c r="Q31" s="57">
        <f t="shared" ca="1" si="4"/>
        <v>0.96398588032199284</v>
      </c>
    </row>
    <row r="32" spans="1:17" x14ac:dyDescent="0.2">
      <c r="A32" s="20" t="s">
        <v>320</v>
      </c>
      <c r="B32" s="21"/>
      <c r="C32" s="17">
        <f ca="1">SUM(C33:C36)</f>
        <v>4216319000</v>
      </c>
      <c r="D32" s="17">
        <f ca="1">SUM(D33:D36)</f>
        <v>3913417803.9899998</v>
      </c>
      <c r="E32" s="56">
        <f t="shared" ca="1" si="0"/>
        <v>0.92815980099940254</v>
      </c>
      <c r="F32" s="17">
        <f ca="1">SUM(F33:F36)</f>
        <v>4710923000</v>
      </c>
      <c r="G32" s="17">
        <f ca="1">SUM(G33:G36)</f>
        <v>4250842520.5300002</v>
      </c>
      <c r="H32" s="56">
        <f t="shared" ca="1" si="1"/>
        <v>0.90233750807007462</v>
      </c>
      <c r="I32" s="17">
        <f ca="1">SUM(I33:I36)</f>
        <v>5143509707</v>
      </c>
      <c r="J32" s="17">
        <f ca="1">SUM(J33:J36)</f>
        <v>4565079705.9300003</v>
      </c>
      <c r="K32" s="56">
        <f t="shared" ca="1" si="2"/>
        <v>0.88754176933256446</v>
      </c>
      <c r="L32" s="17">
        <f ca="1">SUM(L33:L36)</f>
        <v>5580139347</v>
      </c>
      <c r="M32" s="17">
        <f ca="1">SUM(M33:M36)</f>
        <v>5142190943.1499996</v>
      </c>
      <c r="N32" s="56">
        <f t="shared" ca="1" si="3"/>
        <v>0.92151658289941263</v>
      </c>
      <c r="O32" s="17">
        <f ca="1">SUM(O33:O36)</f>
        <v>6103781537</v>
      </c>
      <c r="P32" s="17">
        <f ca="1">SUM(P33:P36)</f>
        <v>5700000592.3900003</v>
      </c>
      <c r="Q32" s="56">
        <f t="shared" ca="1" si="4"/>
        <v>0.93384741210635502</v>
      </c>
    </row>
    <row r="33" spans="1:17" ht="38.25" x14ac:dyDescent="0.2">
      <c r="A33" s="52" t="s">
        <v>321</v>
      </c>
      <c r="B33" s="12" t="s">
        <v>325</v>
      </c>
      <c r="C33" s="23">
        <f ca="1">SUMIF('Comparativo 11-15'!$A32:$A1060,$A33,'Comparativo 11-15'!C32:C1059)</f>
        <v>2172499000</v>
      </c>
      <c r="D33" s="23">
        <f ca="1">SUMIF('Comparativo 11-15'!$A32:$A1060,$A33,'Comparativo 11-15'!D32:D1059)</f>
        <v>1967167469.3499999</v>
      </c>
      <c r="E33" s="57">
        <f t="shared" ca="1" si="0"/>
        <v>0.90548601833648712</v>
      </c>
      <c r="F33" s="23">
        <f ca="1">SUMIF('Comparativo 11-15'!$A32:$A1060,$A33,'Comparativo 11-15'!F32:F1059)</f>
        <v>2416085000</v>
      </c>
      <c r="G33" s="23">
        <f ca="1">SUMIF('Comparativo 11-15'!$A32:$A1060,$A33,'Comparativo 11-15'!G32:G1059)</f>
        <v>2132518931</v>
      </c>
      <c r="H33" s="57">
        <f t="shared" ca="1" si="1"/>
        <v>0.88263406751004203</v>
      </c>
      <c r="I33" s="23">
        <f ca="1">SUMIF('Comparativo 11-15'!$A32:$A1060,$A33,'Comparativo 11-15'!I32:I1059)</f>
        <v>2634391395</v>
      </c>
      <c r="J33" s="23">
        <f ca="1">SUMIF('Comparativo 11-15'!$A32:$A1060,$A33,'Comparativo 11-15'!J32:J1059)</f>
        <v>2281748157</v>
      </c>
      <c r="K33" s="57">
        <f t="shared" ca="1" si="2"/>
        <v>0.86613863123402735</v>
      </c>
      <c r="L33" s="23">
        <f ca="1">SUMIF('Comparativo 11-15'!$A32:$A1060,$A33,'Comparativo 11-15'!L32:L1059)</f>
        <v>2861387589</v>
      </c>
      <c r="M33" s="23">
        <f ca="1">SUMIF('Comparativo 11-15'!$A32:$A1060,$A33,'Comparativo 11-15'!M32:M1059)</f>
        <v>2568103050.5500002</v>
      </c>
      <c r="N33" s="57">
        <f t="shared" ca="1" si="3"/>
        <v>0.89750268730546323</v>
      </c>
      <c r="O33" s="23">
        <f ca="1">SUMIF('Comparativo 11-15'!$A32:$A1060,$A33,'Comparativo 11-15'!O32:O1059)</f>
        <v>3173856475</v>
      </c>
      <c r="P33" s="23">
        <f ca="1">SUMIF('Comparativo 11-15'!$A32:$A1060,$A33,'Comparativo 11-15'!P32:P1059)</f>
        <v>2896071559</v>
      </c>
      <c r="Q33" s="57">
        <f t="shared" ca="1" si="4"/>
        <v>0.91247716518120126</v>
      </c>
    </row>
    <row r="34" spans="1:17" ht="25.5" x14ac:dyDescent="0.2">
      <c r="A34" s="52" t="s">
        <v>322</v>
      </c>
      <c r="B34" s="12" t="s">
        <v>326</v>
      </c>
      <c r="C34" s="23">
        <f ca="1">SUMIF('Comparativo 11-15'!$A33:$A1061,$A34,'Comparativo 11-15'!C33:C1060)</f>
        <v>662348000</v>
      </c>
      <c r="D34" s="23">
        <f ca="1">SUMIF('Comparativo 11-15'!$A33:$A1061,$A34,'Comparativo 11-15'!D33:D1060)</f>
        <v>630653443.35000002</v>
      </c>
      <c r="E34" s="57">
        <f t="shared" ca="1" si="0"/>
        <v>0.95214818094113673</v>
      </c>
      <c r="F34" s="23">
        <f ca="1">SUMIF('Comparativo 11-15'!$A33:$A1061,$A34,'Comparativo 11-15'!F33:F1060)</f>
        <v>736614000</v>
      </c>
      <c r="G34" s="23">
        <f ca="1">SUMIF('Comparativo 11-15'!$A33:$A1061,$A34,'Comparativo 11-15'!G33:G1060)</f>
        <v>683740821</v>
      </c>
      <c r="H34" s="57">
        <f t="shared" ca="1" si="1"/>
        <v>0.92822132215787378</v>
      </c>
      <c r="I34" s="23">
        <f ca="1">SUMIF('Comparativo 11-15'!$A33:$A1061,$A34,'Comparativo 11-15'!I33:I1060)</f>
        <v>805609437</v>
      </c>
      <c r="J34" s="23">
        <f ca="1">SUMIF('Comparativo 11-15'!$A33:$A1061,$A34,'Comparativo 11-15'!J33:J1060)</f>
        <v>736341770</v>
      </c>
      <c r="K34" s="57">
        <f t="shared" ca="1" si="2"/>
        <v>0.9140183023948365</v>
      </c>
      <c r="L34" s="23">
        <f ca="1">SUMIF('Comparativo 11-15'!$A33:$A1061,$A34,'Comparativo 11-15'!L33:L1060)</f>
        <v>872378253</v>
      </c>
      <c r="M34" s="23">
        <f ca="1">SUMIF('Comparativo 11-15'!$A33:$A1061,$A34,'Comparativo 11-15'!M33:M1060)</f>
        <v>828173497.45000005</v>
      </c>
      <c r="N34" s="57">
        <f t="shared" ca="1" si="3"/>
        <v>0.94932845311310166</v>
      </c>
      <c r="O34" s="23">
        <f ca="1">SUMIF('Comparativo 11-15'!$A33:$A1061,$A34,'Comparativo 11-15'!O33:O1060)</f>
        <v>937164687</v>
      </c>
      <c r="P34" s="23">
        <f ca="1">SUMIF('Comparativo 11-15'!$A33:$A1061,$A34,'Comparativo 11-15'!P33:P1060)</f>
        <v>903155260</v>
      </c>
      <c r="Q34" s="57">
        <f t="shared" ca="1" si="4"/>
        <v>0.96371029823064602</v>
      </c>
    </row>
    <row r="35" spans="1:17" ht="25.5" x14ac:dyDescent="0.2">
      <c r="A35" s="52" t="s">
        <v>323</v>
      </c>
      <c r="B35" s="12" t="s">
        <v>327</v>
      </c>
      <c r="C35" s="23">
        <f ca="1">SUMIF('Comparativo 11-15'!$A34:$A1062,$A35,'Comparativo 11-15'!C34:C1061)</f>
        <v>1324694000</v>
      </c>
      <c r="D35" s="23">
        <f ca="1">SUMIF('Comparativo 11-15'!$A34:$A1062,$A35,'Comparativo 11-15'!D34:D1061)</f>
        <v>1261305593.6500001</v>
      </c>
      <c r="E35" s="57">
        <f t="shared" ca="1" si="0"/>
        <v>0.95214864236570873</v>
      </c>
      <c r="F35" s="23">
        <f ca="1">SUMIF('Comparativo 11-15'!$A34:$A1062,$A35,'Comparativo 11-15'!F34:F1061)</f>
        <v>1473224000</v>
      </c>
      <c r="G35" s="23">
        <f ca="1">SUMIF('Comparativo 11-15'!$A34:$A1062,$A35,'Comparativo 11-15'!G34:G1061)</f>
        <v>1367608156</v>
      </c>
      <c r="H35" s="57">
        <f t="shared" ca="1" si="1"/>
        <v>0.92830971800622308</v>
      </c>
      <c r="I35" s="23">
        <f ca="1">SUMIF('Comparativo 11-15'!$A34:$A1062,$A35,'Comparativo 11-15'!I34:I1061)</f>
        <v>1611214875</v>
      </c>
      <c r="J35" s="23">
        <f ca="1">SUMIF('Comparativo 11-15'!$A34:$A1062,$A35,'Comparativo 11-15'!J34:J1061)</f>
        <v>1472680366</v>
      </c>
      <c r="K35" s="57">
        <f t="shared" ca="1" si="2"/>
        <v>0.91401860102613564</v>
      </c>
      <c r="L35" s="23">
        <f ca="1">SUMIF('Comparativo 11-15'!$A34:$A1062,$A35,'Comparativo 11-15'!L34:L1061)</f>
        <v>1744750505</v>
      </c>
      <c r="M35" s="23">
        <f ca="1">SUMIF('Comparativo 11-15'!$A34:$A1062,$A35,'Comparativo 11-15'!M34:M1061)</f>
        <v>1656106319</v>
      </c>
      <c r="N35" s="57">
        <f t="shared" ca="1" si="3"/>
        <v>0.94919377541604433</v>
      </c>
      <c r="O35" s="23">
        <f ca="1">SUMIF('Comparativo 11-15'!$A34:$A1062,$A35,'Comparativo 11-15'!O34:O1061)</f>
        <v>1874326375</v>
      </c>
      <c r="P35" s="23">
        <f ca="1">SUMIF('Comparativo 11-15'!$A34:$A1062,$A35,'Comparativo 11-15'!P34:P1061)</f>
        <v>1806831650</v>
      </c>
      <c r="Q35" s="57">
        <f t="shared" ca="1" si="4"/>
        <v>0.96398987609615217</v>
      </c>
    </row>
    <row r="36" spans="1:17" ht="25.5" x14ac:dyDescent="0.2">
      <c r="A36" s="52" t="s">
        <v>324</v>
      </c>
      <c r="B36" s="12" t="s">
        <v>328</v>
      </c>
      <c r="C36" s="23">
        <f ca="1">SUMIF('Comparativo 11-15'!$A35:$A1063,$A36,'Comparativo 11-15'!C35:C1062)</f>
        <v>56778000</v>
      </c>
      <c r="D36" s="23">
        <f ca="1">SUMIF('Comparativo 11-15'!$A35:$A1063,$A36,'Comparativo 11-15'!D35:D1062)</f>
        <v>54291297.640000001</v>
      </c>
      <c r="E36" s="57">
        <f t="shared" ca="1" si="0"/>
        <v>0.95620306527176024</v>
      </c>
      <c r="F36" s="23">
        <f ca="1">SUMIF('Comparativo 11-15'!$A35:$A1063,$A36,'Comparativo 11-15'!F35:F1062)</f>
        <v>85000000</v>
      </c>
      <c r="G36" s="23">
        <f ca="1">SUMIF('Comparativo 11-15'!$A35:$A1063,$A36,'Comparativo 11-15'!G35:G1062)</f>
        <v>66974612.530000001</v>
      </c>
      <c r="H36" s="57">
        <f t="shared" ca="1" si="1"/>
        <v>0.78793661800000003</v>
      </c>
      <c r="I36" s="23">
        <f ca="1">SUMIF('Comparativo 11-15'!$A35:$A1063,$A36,'Comparativo 11-15'!I35:I1062)</f>
        <v>92294000</v>
      </c>
      <c r="J36" s="23">
        <f ca="1">SUMIF('Comparativo 11-15'!$A35:$A1063,$A36,'Comparativo 11-15'!J35:J1062)</f>
        <v>74309412.930000007</v>
      </c>
      <c r="K36" s="57">
        <f t="shared" ca="1" si="2"/>
        <v>0.80513806888855188</v>
      </c>
      <c r="L36" s="23">
        <f ca="1">SUMIF('Comparativo 11-15'!$A35:$A1063,$A36,'Comparativo 11-15'!L35:L1062)</f>
        <v>101623000</v>
      </c>
      <c r="M36" s="23">
        <f ca="1">SUMIF('Comparativo 11-15'!$A35:$A1063,$A36,'Comparativo 11-15'!M35:M1062)</f>
        <v>89808076.150000006</v>
      </c>
      <c r="N36" s="57">
        <f t="shared" ca="1" si="3"/>
        <v>0.88373769865089602</v>
      </c>
      <c r="O36" s="23">
        <f ca="1">SUMIF('Comparativo 11-15'!$A35:$A1063,$A36,'Comparativo 11-15'!O35:O1062)</f>
        <v>118434000</v>
      </c>
      <c r="P36" s="23">
        <f ca="1">SUMIF('Comparativo 11-15'!$A35:$A1063,$A36,'Comparativo 11-15'!P35:P1062)</f>
        <v>93942123.390000001</v>
      </c>
      <c r="Q36" s="57">
        <f t="shared" ca="1" si="4"/>
        <v>0.79320231850650991</v>
      </c>
    </row>
    <row r="37" spans="1:17" x14ac:dyDescent="0.2">
      <c r="A37" s="20" t="s">
        <v>331</v>
      </c>
      <c r="B37" s="21" t="s">
        <v>377</v>
      </c>
      <c r="C37" s="17">
        <f ca="1">SUM(C38:C39)</f>
        <v>300000</v>
      </c>
      <c r="D37" s="17">
        <f ca="1">SUM(D38:D39)</f>
        <v>300000</v>
      </c>
      <c r="E37" s="56">
        <f t="shared" ca="1" si="0"/>
        <v>1</v>
      </c>
      <c r="F37" s="17">
        <f ca="1">SUM(F38:F39)</f>
        <v>300000</v>
      </c>
      <c r="G37" s="17">
        <f ca="1">SUM(G38:G39)</f>
        <v>300000</v>
      </c>
      <c r="H37" s="56">
        <f t="shared" ca="1" si="1"/>
        <v>1</v>
      </c>
      <c r="I37" s="17">
        <f ca="1">SUM(I38:I39)</f>
        <v>300000</v>
      </c>
      <c r="J37" s="17">
        <f ca="1">SUM(J38:J39)</f>
        <v>300000</v>
      </c>
      <c r="K37" s="56">
        <f t="shared" ca="1" si="2"/>
        <v>1</v>
      </c>
      <c r="L37" s="17">
        <f ca="1">SUM(L38:L39)</f>
        <v>300000</v>
      </c>
      <c r="M37" s="17">
        <f ca="1">SUM(M38:M39)</f>
        <v>300000</v>
      </c>
      <c r="N37" s="56">
        <f t="shared" ca="1" si="3"/>
        <v>1</v>
      </c>
      <c r="O37" s="17">
        <f ca="1">SUM(O38:O39)</f>
        <v>300000</v>
      </c>
      <c r="P37" s="17">
        <f ca="1">SUM(P38:P39)</f>
        <v>300000</v>
      </c>
      <c r="Q37" s="56">
        <f t="shared" ca="1" si="4"/>
        <v>1</v>
      </c>
    </row>
    <row r="38" spans="1:17" x14ac:dyDescent="0.2">
      <c r="A38" s="52" t="s">
        <v>375</v>
      </c>
      <c r="B38" s="12" t="s">
        <v>376</v>
      </c>
      <c r="C38" s="23">
        <f ca="1">SUMIF('Comparativo 11-15'!$A37:$A1065,$A38,'Comparativo 11-15'!C37:C1064)</f>
        <v>300000</v>
      </c>
      <c r="D38" s="23">
        <f ca="1">SUMIF('Comparativo 11-15'!$A37:$A1065,$A38,'Comparativo 11-15'!D37:D1064)</f>
        <v>300000</v>
      </c>
      <c r="E38" s="57">
        <f t="shared" ca="1" si="0"/>
        <v>1</v>
      </c>
      <c r="F38" s="23">
        <f ca="1">SUMIF('Comparativo 11-15'!$A37:$A1065,$A38,'Comparativo 11-15'!F37:F1064)</f>
        <v>300000</v>
      </c>
      <c r="G38" s="23">
        <f ca="1">SUMIF('Comparativo 11-15'!$A37:$A1065,$A38,'Comparativo 11-15'!G37:G1064)</f>
        <v>300000</v>
      </c>
      <c r="H38" s="57">
        <f t="shared" ca="1" si="1"/>
        <v>1</v>
      </c>
      <c r="I38" s="23">
        <f ca="1">SUMIF('Comparativo 11-15'!$A37:$A1065,$A38,'Comparativo 11-15'!I37:I1064)</f>
        <v>300000</v>
      </c>
      <c r="J38" s="23">
        <f ca="1">SUMIF('Comparativo 11-15'!$A37:$A1065,$A38,'Comparativo 11-15'!J37:J1064)</f>
        <v>300000</v>
      </c>
      <c r="K38" s="57">
        <f t="shared" ca="1" si="2"/>
        <v>1</v>
      </c>
      <c r="L38" s="23">
        <f ca="1">SUMIF('Comparativo 11-15'!$A37:$A1065,$A38,'Comparativo 11-15'!L37:L1064)</f>
        <v>300000</v>
      </c>
      <c r="M38" s="23">
        <f ca="1">SUMIF('Comparativo 11-15'!$A37:$A1065,$A38,'Comparativo 11-15'!M37:M1064)</f>
        <v>300000</v>
      </c>
      <c r="N38" s="57">
        <f t="shared" ca="1" si="3"/>
        <v>1</v>
      </c>
      <c r="O38" s="23">
        <f ca="1">SUMIF('Comparativo 11-15'!$A37:$A1065,$A38,'Comparativo 11-15'!O37:O1064)</f>
        <v>300000</v>
      </c>
      <c r="P38" s="23">
        <f ca="1">SUMIF('Comparativo 11-15'!$A37:$A1065,$A38,'Comparativo 11-15'!P37:P1064)</f>
        <v>300000</v>
      </c>
      <c r="Q38" s="57">
        <f t="shared" ca="1" si="4"/>
        <v>1</v>
      </c>
    </row>
    <row r="39" spans="1:17" x14ac:dyDescent="0.2">
      <c r="A39" s="52" t="s">
        <v>329</v>
      </c>
      <c r="B39" s="12" t="s">
        <v>330</v>
      </c>
      <c r="C39" s="23">
        <f ca="1">SUMIF('Comparativo 11-15'!$A38:$A1066,$A39,'Comparativo 11-15'!C38:C1065)</f>
        <v>0</v>
      </c>
      <c r="D39" s="23">
        <f ca="1">SUMIF('Comparativo 11-15'!$A38:$A1066,$A39,'Comparativo 11-15'!D38:D1065)</f>
        <v>0</v>
      </c>
      <c r="E39" s="57">
        <f t="shared" ca="1" si="0"/>
        <v>0</v>
      </c>
      <c r="F39" s="23">
        <f ca="1">SUMIF('Comparativo 11-15'!$A38:$A1066,$A39,'Comparativo 11-15'!F38:F1065)</f>
        <v>0</v>
      </c>
      <c r="G39" s="23">
        <f ca="1">SUMIF('Comparativo 11-15'!$A38:$A1066,$A39,'Comparativo 11-15'!G38:G1065)</f>
        <v>0</v>
      </c>
      <c r="H39" s="57">
        <f t="shared" ca="1" si="1"/>
        <v>0</v>
      </c>
      <c r="I39" s="23">
        <f ca="1">SUMIF('Comparativo 11-15'!$A38:$A1066,$A39,'Comparativo 11-15'!I38:I1065)</f>
        <v>0</v>
      </c>
      <c r="J39" s="23">
        <f ca="1">SUMIF('Comparativo 11-15'!$A38:$A1066,$A39,'Comparativo 11-15'!J38:J1065)</f>
        <v>0</v>
      </c>
      <c r="K39" s="57">
        <f t="shared" ca="1" si="2"/>
        <v>0</v>
      </c>
      <c r="L39" s="23">
        <f ca="1">SUMIF('Comparativo 11-15'!$A38:$A1066,$A39,'Comparativo 11-15'!L38:L1065)</f>
        <v>0</v>
      </c>
      <c r="M39" s="23">
        <f ca="1">SUMIF('Comparativo 11-15'!$A38:$A1066,$A39,'Comparativo 11-15'!M38:M1065)</f>
        <v>0</v>
      </c>
      <c r="N39" s="57">
        <f t="shared" ca="1" si="3"/>
        <v>0</v>
      </c>
      <c r="O39" s="23">
        <f ca="1">SUMIF('Comparativo 11-15'!$A38:$A1066,$A39,'Comparativo 11-15'!O38:O1065)</f>
        <v>0</v>
      </c>
      <c r="P39" s="23">
        <f ca="1">SUMIF('Comparativo 11-15'!$A38:$A1066,$A39,'Comparativo 11-15'!P38:P1065)</f>
        <v>0</v>
      </c>
      <c r="Q39" s="57">
        <f t="shared" ca="1" si="4"/>
        <v>0</v>
      </c>
    </row>
    <row r="40" spans="1:17" x14ac:dyDescent="0.2">
      <c r="A40" s="52"/>
      <c r="B40" s="12"/>
      <c r="C40" s="23"/>
      <c r="D40" s="23"/>
      <c r="E40" s="57">
        <f t="shared" si="0"/>
        <v>0</v>
      </c>
      <c r="F40" s="23"/>
      <c r="G40" s="23"/>
      <c r="H40" s="57">
        <f t="shared" si="1"/>
        <v>0</v>
      </c>
      <c r="I40" s="23"/>
      <c r="J40" s="23"/>
      <c r="K40" s="57">
        <f t="shared" si="2"/>
        <v>0</v>
      </c>
      <c r="L40" s="23"/>
      <c r="M40" s="23"/>
      <c r="N40" s="57">
        <f t="shared" si="3"/>
        <v>0</v>
      </c>
      <c r="O40" s="23"/>
      <c r="P40" s="23"/>
      <c r="Q40" s="57">
        <f t="shared" si="4"/>
        <v>0</v>
      </c>
    </row>
    <row r="41" spans="1:17" x14ac:dyDescent="0.2">
      <c r="A41" s="20">
        <v>1</v>
      </c>
      <c r="B41" s="21" t="s">
        <v>5</v>
      </c>
      <c r="C41" s="17">
        <f ca="1">+C42+C48+C54+C62+C70+C76+C80+C84+C94+C98</f>
        <v>6941106486</v>
      </c>
      <c r="D41" s="17">
        <f ca="1">+D42+D48+D54+D62+D70+D76+D80+D84+D94+D98</f>
        <v>5864686981.8800001</v>
      </c>
      <c r="E41" s="56">
        <f t="shared" ca="1" si="0"/>
        <v>0.84492105022576658</v>
      </c>
      <c r="F41" s="17">
        <f ca="1">+F42+F48+F54+F62+F70+F76+F80+F84+F94+F98</f>
        <v>9598358754.6800003</v>
      </c>
      <c r="G41" s="17">
        <f ca="1">+G42+G48+G54+G62+G70+G76+G80+G84+G94+G98</f>
        <v>6412317876.8699989</v>
      </c>
      <c r="H41" s="56">
        <f t="shared" ca="1" si="1"/>
        <v>0.66806399310126419</v>
      </c>
      <c r="I41" s="17">
        <f ca="1">+I42+I48+I54+I62+I70+I76+I80+I84+I94+I98</f>
        <v>8751128098.8800011</v>
      </c>
      <c r="J41" s="17">
        <f ca="1">+J42+J48+J54+J62+J70+J76+J80+J84+J94+J98</f>
        <v>7745558104.7299995</v>
      </c>
      <c r="K41" s="56">
        <f t="shared" ca="1" si="2"/>
        <v>0.88509252946729255</v>
      </c>
      <c r="L41" s="17">
        <f ca="1">+L42+L48+L54+L62+L70+L76+L80+L84+L94+L98</f>
        <v>8785459500.6000004</v>
      </c>
      <c r="M41" s="17">
        <f ca="1">+M42+M48+M54+M62+M70+M76+M80+M84+M94+M98</f>
        <v>7441602913.3199987</v>
      </c>
      <c r="N41" s="56">
        <f t="shared" ca="1" si="3"/>
        <v>0.84703627770542644</v>
      </c>
      <c r="O41" s="17">
        <f ca="1">+O42+O48+O54+O62+O70+O76+O80+O84+O94+O98</f>
        <v>9705821560</v>
      </c>
      <c r="P41" s="17">
        <f ca="1">+P42+P48+P54+P62+P70+P76+P80+P84+P94+P98</f>
        <v>8044323769.3199987</v>
      </c>
      <c r="Q41" s="56">
        <f t="shared" ca="1" si="4"/>
        <v>0.82881430691787816</v>
      </c>
    </row>
    <row r="42" spans="1:17" x14ac:dyDescent="0.2">
      <c r="A42" s="20" t="s">
        <v>6</v>
      </c>
      <c r="B42" s="21" t="s">
        <v>7</v>
      </c>
      <c r="C42" s="17">
        <f ca="1">SUM(C43:C47)</f>
        <v>689453398</v>
      </c>
      <c r="D42" s="17">
        <f ca="1">SUM(D43:D47)</f>
        <v>592479290.23000002</v>
      </c>
      <c r="E42" s="56">
        <f t="shared" ca="1" si="0"/>
        <v>0.85934639229959964</v>
      </c>
      <c r="F42" s="17">
        <f ca="1">SUM(F43:F47)</f>
        <v>1266188500</v>
      </c>
      <c r="G42" s="17">
        <f ca="1">SUM(G43:G47)</f>
        <v>805631762.63</v>
      </c>
      <c r="H42" s="56">
        <f t="shared" ca="1" si="1"/>
        <v>0.63626526589840293</v>
      </c>
      <c r="I42" s="17">
        <f ca="1">SUM(I43:I47)</f>
        <v>1118280319.21</v>
      </c>
      <c r="J42" s="17">
        <f ca="1">SUM(J43:J47)</f>
        <v>1032068337.92</v>
      </c>
      <c r="K42" s="56">
        <f t="shared" ca="1" si="2"/>
        <v>0.92290664531152278</v>
      </c>
      <c r="L42" s="17">
        <f ca="1">SUM(L43:L47)</f>
        <v>1280357992</v>
      </c>
      <c r="M42" s="17">
        <f ca="1">SUM(M43:M47)</f>
        <v>1047931874.46</v>
      </c>
      <c r="N42" s="56">
        <f t="shared" ca="1" si="3"/>
        <v>0.81846786680580197</v>
      </c>
      <c r="O42" s="17">
        <f ca="1">SUM(O43:O47)</f>
        <v>1751299859</v>
      </c>
      <c r="P42" s="17">
        <f ca="1">SUM(P43:P47)</f>
        <v>1394150336.46</v>
      </c>
      <c r="Q42" s="56">
        <f t="shared" ca="1" si="4"/>
        <v>0.79606603591920921</v>
      </c>
    </row>
    <row r="43" spans="1:17" x14ac:dyDescent="0.2">
      <c r="A43" s="11" t="s">
        <v>137</v>
      </c>
      <c r="B43" s="12" t="s">
        <v>147</v>
      </c>
      <c r="C43" s="23">
        <f ca="1">SUMIF('Comparativo 11-15'!$A42:$A1070,$A43,'Comparativo 11-15'!C42:C1069)</f>
        <v>293786774</v>
      </c>
      <c r="D43" s="23">
        <f ca="1">SUMIF('Comparativo 11-15'!$A42:$A1070,$A43,'Comparativo 11-15'!D42:D1069)</f>
        <v>283042418.70999998</v>
      </c>
      <c r="E43" s="57">
        <f t="shared" ca="1" si="0"/>
        <v>0.96342804972561491</v>
      </c>
      <c r="F43" s="23">
        <f ca="1">SUMIF('Comparativo 11-15'!$A42:$A1070,$A43,'Comparativo 11-15'!F42:F1069)</f>
        <v>469175000</v>
      </c>
      <c r="G43" s="23">
        <f ca="1">SUMIF('Comparativo 11-15'!$A42:$A1070,$A43,'Comparativo 11-15'!G42:G1069)</f>
        <v>412956685.57999998</v>
      </c>
      <c r="H43" s="57">
        <f t="shared" ca="1" si="1"/>
        <v>0.88017623611658757</v>
      </c>
      <c r="I43" s="23">
        <f ca="1">SUMIF('Comparativo 11-15'!$A42:$A1070,$A43,'Comparativo 11-15'!I42:I1069)</f>
        <v>498826397.21000004</v>
      </c>
      <c r="J43" s="23">
        <f ca="1">SUMIF('Comparativo 11-15'!$A42:$A1070,$A43,'Comparativo 11-15'!J42:J1069)</f>
        <v>482713576.38999999</v>
      </c>
      <c r="K43" s="57">
        <f t="shared" ca="1" si="2"/>
        <v>0.96769854019329948</v>
      </c>
      <c r="L43" s="23">
        <f ca="1">SUMIF('Comparativo 11-15'!$A42:$A1070,$A43,'Comparativo 11-15'!L42:L1069)</f>
        <v>495194368</v>
      </c>
      <c r="M43" s="23">
        <f ca="1">SUMIF('Comparativo 11-15'!$A42:$A1070,$A43,'Comparativo 11-15'!M42:M1069)</f>
        <v>485039442.07999998</v>
      </c>
      <c r="N43" s="57">
        <f t="shared" ca="1" si="3"/>
        <v>0.97949305045407942</v>
      </c>
      <c r="O43" s="23">
        <f ca="1">SUMIF('Comparativo 11-15'!$A42:$A1070,$A43,'Comparativo 11-15'!O42:O1069)</f>
        <v>589890601</v>
      </c>
      <c r="P43" s="23">
        <f ca="1">SUMIF('Comparativo 11-15'!$A42:$A1070,$A43,'Comparativo 11-15'!P42:P1069)</f>
        <v>544626022.33000004</v>
      </c>
      <c r="Q43" s="57">
        <f t="shared" ca="1" si="4"/>
        <v>0.92326614698849907</v>
      </c>
    </row>
    <row r="44" spans="1:17" ht="25.5" x14ac:dyDescent="0.2">
      <c r="A44" s="11" t="s">
        <v>83</v>
      </c>
      <c r="B44" s="12" t="s">
        <v>148</v>
      </c>
      <c r="C44" s="23">
        <f ca="1">SUMIF('Comparativo 11-15'!$A43:$A1071,$A44,'Comparativo 11-15'!C43:C1070)</f>
        <v>18508000</v>
      </c>
      <c r="D44" s="23">
        <f ca="1">SUMIF('Comparativo 11-15'!$A43:$A1071,$A44,'Comparativo 11-15'!D43:D1070)</f>
        <v>11649835.279999999</v>
      </c>
      <c r="E44" s="57">
        <f t="shared" ca="1" si="0"/>
        <v>0.62944863194294354</v>
      </c>
      <c r="F44" s="23">
        <f ca="1">SUMIF('Comparativo 11-15'!$A43:$A1071,$A44,'Comparativo 11-15'!F43:F1070)</f>
        <v>28965500</v>
      </c>
      <c r="G44" s="23">
        <f ca="1">SUMIF('Comparativo 11-15'!$A43:$A1071,$A44,'Comparativo 11-15'!G43:G1070)</f>
        <v>11550442</v>
      </c>
      <c r="H44" s="57">
        <f t="shared" ca="1" si="1"/>
        <v>0.39876549688422436</v>
      </c>
      <c r="I44" s="23">
        <f ca="1">SUMIF('Comparativo 11-15'!$A43:$A1071,$A44,'Comparativo 11-15'!I43:I1070)</f>
        <v>20010000</v>
      </c>
      <c r="J44" s="23">
        <f ca="1">SUMIF('Comparativo 11-15'!$A43:$A1071,$A44,'Comparativo 11-15'!J43:J1070)</f>
        <v>15811231.279999999</v>
      </c>
      <c r="K44" s="57">
        <f t="shared" ca="1" si="2"/>
        <v>0.79016648075962015</v>
      </c>
      <c r="L44" s="23">
        <f ca="1">SUMIF('Comparativo 11-15'!$A43:$A1071,$A44,'Comparativo 11-15'!L43:L1070)</f>
        <v>10204000</v>
      </c>
      <c r="M44" s="23">
        <f ca="1">SUMIF('Comparativo 11-15'!$A43:$A1071,$A44,'Comparativo 11-15'!M43:M1070)</f>
        <v>8945072.1699999999</v>
      </c>
      <c r="N44" s="57">
        <f t="shared" ca="1" si="3"/>
        <v>0.87662408565268524</v>
      </c>
      <c r="O44" s="23">
        <f ca="1">SUMIF('Comparativo 11-15'!$A43:$A1071,$A44,'Comparativo 11-15'!O43:O1070)</f>
        <v>9491000</v>
      </c>
      <c r="P44" s="23">
        <f ca="1">SUMIF('Comparativo 11-15'!$A43:$A1071,$A44,'Comparativo 11-15'!P43:P1070)</f>
        <v>8981874</v>
      </c>
      <c r="Q44" s="57">
        <f t="shared" ca="1" si="4"/>
        <v>0.94635696976082606</v>
      </c>
    </row>
    <row r="45" spans="1:17" x14ac:dyDescent="0.2">
      <c r="A45" s="11" t="s">
        <v>149</v>
      </c>
      <c r="B45" s="12" t="s">
        <v>150</v>
      </c>
      <c r="C45" s="23">
        <f ca="1">SUMIF('Comparativo 11-15'!$A44:$A1072,$A45,'Comparativo 11-15'!C44:C1071)</f>
        <v>371758624</v>
      </c>
      <c r="D45" s="23">
        <f ca="1">SUMIF('Comparativo 11-15'!$A44:$A1072,$A45,'Comparativo 11-15'!D44:D1071)</f>
        <v>293768925.51999998</v>
      </c>
      <c r="E45" s="57">
        <f t="shared" ca="1" si="0"/>
        <v>0.79021415121226612</v>
      </c>
      <c r="F45" s="23">
        <f ca="1">SUMIF('Comparativo 11-15'!$A44:$A1072,$A45,'Comparativo 11-15'!F44:F1071)</f>
        <v>764905000</v>
      </c>
      <c r="G45" s="23">
        <f ca="1">SUMIF('Comparativo 11-15'!$A44:$A1072,$A45,'Comparativo 11-15'!G44:G1071)</f>
        <v>379514105.69999999</v>
      </c>
      <c r="H45" s="57">
        <f t="shared" ca="1" si="1"/>
        <v>0.49615848464842038</v>
      </c>
      <c r="I45" s="23">
        <f ca="1">SUMIF('Comparativo 11-15'!$A44:$A1072,$A45,'Comparativo 11-15'!I44:I1071)</f>
        <v>597772922</v>
      </c>
      <c r="J45" s="23">
        <f ca="1">SUMIF('Comparativo 11-15'!$A44:$A1072,$A45,'Comparativo 11-15'!J44:J1071)</f>
        <v>532116914.5</v>
      </c>
      <c r="K45" s="57">
        <f t="shared" ca="1" si="2"/>
        <v>0.89016563801463056</v>
      </c>
      <c r="L45" s="23">
        <f ca="1">SUMIF('Comparativo 11-15'!$A44:$A1072,$A45,'Comparativo 11-15'!L44:L1071)</f>
        <v>772945624</v>
      </c>
      <c r="M45" s="23">
        <f ca="1">SUMIF('Comparativo 11-15'!$A44:$A1072,$A45,'Comparativo 11-15'!M44:M1071)</f>
        <v>552395200.96000004</v>
      </c>
      <c r="N45" s="57">
        <f t="shared" ca="1" si="3"/>
        <v>0.71466243395149887</v>
      </c>
      <c r="O45" s="23">
        <f ca="1">SUMIF('Comparativo 11-15'!$A44:$A1072,$A45,'Comparativo 11-15'!O44:O1071)</f>
        <v>1140351008</v>
      </c>
      <c r="P45" s="23">
        <f ca="1">SUMIF('Comparativo 11-15'!$A44:$A1072,$A45,'Comparativo 11-15'!P44:P1071)</f>
        <v>830260222.88</v>
      </c>
      <c r="Q45" s="57">
        <f t="shared" ca="1" si="4"/>
        <v>0.72807426577905032</v>
      </c>
    </row>
    <row r="46" spans="1:17" x14ac:dyDescent="0.2">
      <c r="A46" s="11" t="s">
        <v>151</v>
      </c>
      <c r="B46" s="12" t="s">
        <v>152</v>
      </c>
      <c r="C46" s="23">
        <f ca="1">SUMIF('Comparativo 11-15'!$A45:$A1073,$A46,'Comparativo 11-15'!C45:C1072)</f>
        <v>5000000</v>
      </c>
      <c r="D46" s="23">
        <f ca="1">SUMIF('Comparativo 11-15'!$A45:$A1073,$A46,'Comparativo 11-15'!D45:D1072)</f>
        <v>3947054.72</v>
      </c>
      <c r="E46" s="57">
        <f t="shared" ca="1" si="0"/>
        <v>0.789410944</v>
      </c>
      <c r="F46" s="23">
        <f ca="1">SUMIF('Comparativo 11-15'!$A45:$A1073,$A46,'Comparativo 11-15'!F45:F1072)</f>
        <v>1500000</v>
      </c>
      <c r="G46" s="23">
        <f ca="1">SUMIF('Comparativo 11-15'!$A45:$A1073,$A46,'Comparativo 11-15'!G45:G1072)</f>
        <v>1365909.75</v>
      </c>
      <c r="H46" s="57">
        <f t="shared" ca="1" si="1"/>
        <v>0.91060649999999999</v>
      </c>
      <c r="I46" s="23">
        <f ca="1">SUMIF('Comparativo 11-15'!$A45:$A1073,$A46,'Comparativo 11-15'!I45:I1072)</f>
        <v>1521000</v>
      </c>
      <c r="J46" s="23">
        <f ca="1">SUMIF('Comparativo 11-15'!$A45:$A1073,$A46,'Comparativo 11-15'!J45:J1072)</f>
        <v>1363740.75</v>
      </c>
      <c r="K46" s="57">
        <f t="shared" ca="1" si="2"/>
        <v>0.89660798816568044</v>
      </c>
      <c r="L46" s="23">
        <f ca="1">SUMIF('Comparativo 11-15'!$A45:$A1073,$A46,'Comparativo 11-15'!L45:L1072)</f>
        <v>1864000</v>
      </c>
      <c r="M46" s="23">
        <f ca="1">SUMIF('Comparativo 11-15'!$A45:$A1073,$A46,'Comparativo 11-15'!M45:M1072)</f>
        <v>1482284.25</v>
      </c>
      <c r="N46" s="57">
        <f t="shared" ca="1" si="3"/>
        <v>0.79521687231759652</v>
      </c>
      <c r="O46" s="23">
        <f ca="1">SUMIF('Comparativo 11-15'!$A45:$A1073,$A46,'Comparativo 11-15'!O45:O1072)</f>
        <v>2000000</v>
      </c>
      <c r="P46" s="23">
        <f ca="1">SUMIF('Comparativo 11-15'!$A45:$A1073,$A46,'Comparativo 11-15'!P45:P1072)</f>
        <v>1457192.25</v>
      </c>
      <c r="Q46" s="57">
        <f t="shared" ca="1" si="4"/>
        <v>0.72859612500000004</v>
      </c>
    </row>
    <row r="47" spans="1:17" x14ac:dyDescent="0.2">
      <c r="A47" s="11" t="s">
        <v>8</v>
      </c>
      <c r="B47" s="12" t="s">
        <v>153</v>
      </c>
      <c r="C47" s="23">
        <f ca="1">SUMIF('Comparativo 11-15'!$A46:$A1074,$A47,'Comparativo 11-15'!C46:C1073)</f>
        <v>400000</v>
      </c>
      <c r="D47" s="23">
        <f ca="1">SUMIF('Comparativo 11-15'!$A46:$A1074,$A47,'Comparativo 11-15'!D46:D1073)</f>
        <v>71056</v>
      </c>
      <c r="E47" s="57">
        <f t="shared" ca="1" si="0"/>
        <v>0.17763999999999999</v>
      </c>
      <c r="F47" s="23">
        <f ca="1">SUMIF('Comparativo 11-15'!$A46:$A1074,$A47,'Comparativo 11-15'!F46:F1073)</f>
        <v>1643000</v>
      </c>
      <c r="G47" s="23">
        <f ca="1">SUMIF('Comparativo 11-15'!$A46:$A1074,$A47,'Comparativo 11-15'!G46:G1073)</f>
        <v>244619.6</v>
      </c>
      <c r="H47" s="57">
        <f t="shared" ca="1" si="1"/>
        <v>0.14888594035301278</v>
      </c>
      <c r="I47" s="23">
        <f ca="1">SUMIF('Comparativo 11-15'!$A46:$A1074,$A47,'Comparativo 11-15'!I46:I1073)</f>
        <v>150000</v>
      </c>
      <c r="J47" s="23">
        <f ca="1">SUMIF('Comparativo 11-15'!$A46:$A1074,$A47,'Comparativo 11-15'!J46:J1073)</f>
        <v>62875</v>
      </c>
      <c r="K47" s="57">
        <f t="shared" ca="1" si="2"/>
        <v>0.41916666666666669</v>
      </c>
      <c r="L47" s="23">
        <f ca="1">SUMIF('Comparativo 11-15'!$A46:$A1074,$A47,'Comparativo 11-15'!L46:L1073)</f>
        <v>150000</v>
      </c>
      <c r="M47" s="23">
        <f ca="1">SUMIF('Comparativo 11-15'!$A46:$A1074,$A47,'Comparativo 11-15'!M46:M1073)</f>
        <v>69875</v>
      </c>
      <c r="N47" s="57">
        <f t="shared" ca="1" si="3"/>
        <v>0.46583333333333332</v>
      </c>
      <c r="O47" s="23">
        <f ca="1">SUMIF('Comparativo 11-15'!$A46:$A1074,$A47,'Comparativo 11-15'!O46:O1073)</f>
        <v>9567250</v>
      </c>
      <c r="P47" s="23">
        <f ca="1">SUMIF('Comparativo 11-15'!$A46:$A1074,$A47,'Comparativo 11-15'!P46:P1073)</f>
        <v>8825025</v>
      </c>
      <c r="Q47" s="57">
        <f t="shared" ca="1" si="4"/>
        <v>0.92242023569991372</v>
      </c>
    </row>
    <row r="48" spans="1:17" x14ac:dyDescent="0.2">
      <c r="A48" s="20" t="s">
        <v>126</v>
      </c>
      <c r="B48" s="21" t="s">
        <v>128</v>
      </c>
      <c r="C48" s="17">
        <f ca="1">SUM(C49:C53)</f>
        <v>2624510831</v>
      </c>
      <c r="D48" s="17">
        <f ca="1">SUM(D49:D53)</f>
        <v>2337344778.8600001</v>
      </c>
      <c r="E48" s="56">
        <f t="shared" ca="1" si="0"/>
        <v>0.89058301884371238</v>
      </c>
      <c r="F48" s="17">
        <f ca="1">SUM(F49:F53)</f>
        <v>3725789752</v>
      </c>
      <c r="G48" s="17">
        <f ca="1">SUM(G49:G53)</f>
        <v>2440365362.9400005</v>
      </c>
      <c r="H48" s="56">
        <f t="shared" ca="1" si="1"/>
        <v>0.65499277344622442</v>
      </c>
      <c r="I48" s="17">
        <f ca="1">SUM(I49:I53)</f>
        <v>4366779134</v>
      </c>
      <c r="J48" s="17">
        <f ca="1">SUM(J49:J53)</f>
        <v>3885880099.7799997</v>
      </c>
      <c r="K48" s="56">
        <f t="shared" ca="1" si="2"/>
        <v>0.88987328658880593</v>
      </c>
      <c r="L48" s="17">
        <f ca="1">SUM(L49:L53)</f>
        <v>4880687995</v>
      </c>
      <c r="M48" s="17">
        <f ca="1">SUM(M49:M53)</f>
        <v>4154249617.5300002</v>
      </c>
      <c r="N48" s="56">
        <f t="shared" ca="1" si="3"/>
        <v>0.85116066050233152</v>
      </c>
      <c r="O48" s="17">
        <f ca="1">SUM(O49:O53)</f>
        <v>5170260613.0200005</v>
      </c>
      <c r="P48" s="17">
        <f ca="1">SUM(P49:P53)</f>
        <v>4263681791.79</v>
      </c>
      <c r="Q48" s="56">
        <f t="shared" ca="1" si="4"/>
        <v>0.82465510172794576</v>
      </c>
    </row>
    <row r="49" spans="1:17" x14ac:dyDescent="0.2">
      <c r="A49" s="11" t="s">
        <v>154</v>
      </c>
      <c r="B49" s="12" t="s">
        <v>155</v>
      </c>
      <c r="C49" s="23">
        <f ca="1">SUMIF('Comparativo 11-15'!$A48:$A1076,$A49,'Comparativo 11-15'!C48:C1075)</f>
        <v>1504157000</v>
      </c>
      <c r="D49" s="23">
        <f ca="1">SUMIF('Comparativo 11-15'!$A48:$A1076,$A49,'Comparativo 11-15'!D48:D1075)</f>
        <v>1410257540</v>
      </c>
      <c r="E49" s="57">
        <f t="shared" ca="1" si="0"/>
        <v>0.93757336501442334</v>
      </c>
      <c r="F49" s="23">
        <f ca="1">SUMIF('Comparativo 11-15'!$A48:$A1076,$A49,'Comparativo 11-15'!F48:F1075)</f>
        <v>2098127000</v>
      </c>
      <c r="G49" s="23">
        <f ca="1">SUMIF('Comparativo 11-15'!$A48:$A1076,$A49,'Comparativo 11-15'!G48:G1075)</f>
        <v>1390516128.98</v>
      </c>
      <c r="H49" s="57">
        <f t="shared" ca="1" si="1"/>
        <v>0.6627416400341829</v>
      </c>
      <c r="I49" s="23">
        <f ca="1">SUMIF('Comparativo 11-15'!$A48:$A1076,$A49,'Comparativo 11-15'!I48:I1075)</f>
        <v>2537444000</v>
      </c>
      <c r="J49" s="23">
        <f ca="1">SUMIF('Comparativo 11-15'!$A48:$A1076,$A49,'Comparativo 11-15'!J48:J1075)</f>
        <v>2397779009</v>
      </c>
      <c r="K49" s="57">
        <f t="shared" ca="1" si="2"/>
        <v>0.94495839474683974</v>
      </c>
      <c r="L49" s="23">
        <f ca="1">SUMIF('Comparativo 11-15'!$A48:$A1076,$A49,'Comparativo 11-15'!L48:L1075)</f>
        <v>2784068000</v>
      </c>
      <c r="M49" s="23">
        <f ca="1">SUMIF('Comparativo 11-15'!$A48:$A1076,$A49,'Comparativo 11-15'!M48:M1075)</f>
        <v>2505062330</v>
      </c>
      <c r="N49" s="57">
        <f t="shared" ca="1" si="3"/>
        <v>0.89978489390345351</v>
      </c>
      <c r="O49" s="23">
        <f ca="1">SUMIF('Comparativo 11-15'!$A48:$A1076,$A49,'Comparativo 11-15'!O48:O1075)</f>
        <v>3211435852</v>
      </c>
      <c r="P49" s="23">
        <f ca="1">SUMIF('Comparativo 11-15'!$A48:$A1076,$A49,'Comparativo 11-15'!P48:P1075)</f>
        <v>2624996137</v>
      </c>
      <c r="Q49" s="57">
        <f t="shared" ca="1" si="4"/>
        <v>0.81739018245225714</v>
      </c>
    </row>
    <row r="50" spans="1:17" x14ac:dyDescent="0.2">
      <c r="A50" s="11" t="s">
        <v>156</v>
      </c>
      <c r="B50" s="12" t="s">
        <v>157</v>
      </c>
      <c r="C50" s="23">
        <f ca="1">SUMIF('Comparativo 11-15'!$A49:$A1077,$A50,'Comparativo 11-15'!C49:C1076)</f>
        <v>814907000</v>
      </c>
      <c r="D50" s="23">
        <f ca="1">SUMIF('Comparativo 11-15'!$A49:$A1077,$A50,'Comparativo 11-15'!D49:D1076)</f>
        <v>696942930.67999995</v>
      </c>
      <c r="E50" s="57">
        <f t="shared" ca="1" si="0"/>
        <v>0.85524229228611359</v>
      </c>
      <c r="F50" s="23">
        <f ca="1">SUMIF('Comparativo 11-15'!$A49:$A1077,$A50,'Comparativo 11-15'!F49:F1076)</f>
        <v>1117874000</v>
      </c>
      <c r="G50" s="23">
        <f ca="1">SUMIF('Comparativo 11-15'!$A49:$A1077,$A50,'Comparativo 11-15'!G49:G1076)</f>
        <v>765820534.20000005</v>
      </c>
      <c r="H50" s="57">
        <f t="shared" ca="1" si="1"/>
        <v>0.68506874137872431</v>
      </c>
      <c r="I50" s="23">
        <f ca="1">SUMIF('Comparativo 11-15'!$A49:$A1077,$A50,'Comparativo 11-15'!I49:I1076)</f>
        <v>1159842000</v>
      </c>
      <c r="J50" s="23">
        <f ca="1">SUMIF('Comparativo 11-15'!$A49:$A1077,$A50,'Comparativo 11-15'!J49:J1076)</f>
        <v>1046198259.49</v>
      </c>
      <c r="K50" s="57">
        <f t="shared" ca="1" si="2"/>
        <v>0.90201791234495732</v>
      </c>
      <c r="L50" s="23">
        <f ca="1">SUMIF('Comparativo 11-15'!$A49:$A1077,$A50,'Comparativo 11-15'!L49:L1076)</f>
        <v>1280136000</v>
      </c>
      <c r="M50" s="23">
        <f ca="1">SUMIF('Comparativo 11-15'!$A49:$A1077,$A50,'Comparativo 11-15'!M49:M1076)</f>
        <v>1093539243.03</v>
      </c>
      <c r="N50" s="57">
        <f t="shared" ca="1" si="3"/>
        <v>0.85423677096027295</v>
      </c>
      <c r="O50" s="23">
        <f ca="1">SUMIF('Comparativo 11-15'!$A49:$A1077,$A50,'Comparativo 11-15'!O49:O1076)</f>
        <v>1239232965</v>
      </c>
      <c r="P50" s="23">
        <f ca="1">SUMIF('Comparativo 11-15'!$A49:$A1077,$A50,'Comparativo 11-15'!P49:P1076)</f>
        <v>1070947047.63</v>
      </c>
      <c r="Q50" s="57">
        <f t="shared" ca="1" si="4"/>
        <v>0.86420154876206023</v>
      </c>
    </row>
    <row r="51" spans="1:17" x14ac:dyDescent="0.2">
      <c r="A51" s="11" t="s">
        <v>158</v>
      </c>
      <c r="B51" s="12" t="s">
        <v>159</v>
      </c>
      <c r="C51" s="23">
        <f ca="1">SUMIF('Comparativo 11-15'!$A50:$A1078,$A51,'Comparativo 11-15'!C50:C1077)</f>
        <v>18540000</v>
      </c>
      <c r="D51" s="23">
        <f ca="1">SUMIF('Comparativo 11-15'!$A50:$A1078,$A51,'Comparativo 11-15'!D50:D1077)</f>
        <v>16362140</v>
      </c>
      <c r="E51" s="57">
        <f t="shared" ca="1" si="0"/>
        <v>0.88253182308522116</v>
      </c>
      <c r="F51" s="23">
        <f ca="1">SUMIF('Comparativo 11-15'!$A50:$A1078,$A51,'Comparativo 11-15'!F50:F1077)</f>
        <v>24358000</v>
      </c>
      <c r="G51" s="23">
        <f ca="1">SUMIF('Comparativo 11-15'!$A50:$A1078,$A51,'Comparativo 11-15'!G50:G1077)</f>
        <v>18720895</v>
      </c>
      <c r="H51" s="57">
        <f t="shared" ca="1" si="1"/>
        <v>0.76857274817308485</v>
      </c>
      <c r="I51" s="23">
        <f ca="1">SUMIF('Comparativo 11-15'!$A50:$A1078,$A51,'Comparativo 11-15'!I50:I1077)</f>
        <v>22432000</v>
      </c>
      <c r="J51" s="23">
        <f ca="1">SUMIF('Comparativo 11-15'!$A50:$A1078,$A51,'Comparativo 11-15'!J50:J1077)</f>
        <v>17763195</v>
      </c>
      <c r="K51" s="57">
        <f t="shared" ca="1" si="2"/>
        <v>0.79186853601997143</v>
      </c>
      <c r="L51" s="23">
        <f ca="1">SUMIF('Comparativo 11-15'!$A50:$A1078,$A51,'Comparativo 11-15'!L50:L1077)</f>
        <v>21607000</v>
      </c>
      <c r="M51" s="23">
        <f ca="1">SUMIF('Comparativo 11-15'!$A50:$A1078,$A51,'Comparativo 11-15'!M50:M1077)</f>
        <v>16526850</v>
      </c>
      <c r="N51" s="57">
        <f t="shared" ca="1" si="3"/>
        <v>0.7648840653491924</v>
      </c>
      <c r="O51" s="23">
        <f ca="1">SUMIF('Comparativo 11-15'!$A50:$A1078,$A51,'Comparativo 11-15'!O50:O1077)</f>
        <v>21029999.02</v>
      </c>
      <c r="P51" s="23">
        <f ca="1">SUMIF('Comparativo 11-15'!$A50:$A1078,$A51,'Comparativo 11-15'!P50:P1077)</f>
        <v>16260485</v>
      </c>
      <c r="Q51" s="57">
        <f t="shared" ca="1" si="4"/>
        <v>0.77320426808084564</v>
      </c>
    </row>
    <row r="52" spans="1:17" x14ac:dyDescent="0.2">
      <c r="A52" s="11" t="s">
        <v>127</v>
      </c>
      <c r="B52" s="12" t="s">
        <v>160</v>
      </c>
      <c r="C52" s="23">
        <f ca="1">SUMIF('Comparativo 11-15'!$A51:$A1079,$A52,'Comparativo 11-15'!C51:C1078)</f>
        <v>223749831</v>
      </c>
      <c r="D52" s="23">
        <f ca="1">SUMIF('Comparativo 11-15'!$A51:$A1079,$A52,'Comparativo 11-15'!D51:D1078)</f>
        <v>180031794.55000001</v>
      </c>
      <c r="E52" s="57">
        <f t="shared" ca="1" si="0"/>
        <v>0.80461198001977485</v>
      </c>
      <c r="F52" s="23">
        <f ca="1">SUMIF('Comparativo 11-15'!$A51:$A1079,$A52,'Comparativo 11-15'!F51:F1078)</f>
        <v>315053000</v>
      </c>
      <c r="G52" s="23">
        <f ca="1">SUMIF('Comparativo 11-15'!$A51:$A1079,$A52,'Comparativo 11-15'!G51:G1078)</f>
        <v>203880526.30000001</v>
      </c>
      <c r="H52" s="57">
        <f t="shared" ca="1" si="1"/>
        <v>0.64713088369258509</v>
      </c>
      <c r="I52" s="23">
        <f ca="1">SUMIF('Comparativo 11-15'!$A51:$A1079,$A52,'Comparativo 11-15'!I51:I1078)</f>
        <v>512458789</v>
      </c>
      <c r="J52" s="23">
        <f ca="1">SUMIF('Comparativo 11-15'!$A51:$A1079,$A52,'Comparativo 11-15'!J51:J1078)</f>
        <v>365183960.58999997</v>
      </c>
      <c r="K52" s="57">
        <f t="shared" ca="1" si="2"/>
        <v>0.71261137174095768</v>
      </c>
      <c r="L52" s="23">
        <f ca="1">SUMIF('Comparativo 11-15'!$A51:$A1079,$A52,'Comparativo 11-15'!L51:L1078)</f>
        <v>616590000</v>
      </c>
      <c r="M52" s="23">
        <f ca="1">SUMIF('Comparativo 11-15'!$A51:$A1079,$A52,'Comparativo 11-15'!M51:M1078)</f>
        <v>450650983.22000003</v>
      </c>
      <c r="N52" s="57">
        <f t="shared" ca="1" si="3"/>
        <v>0.7308762438897809</v>
      </c>
      <c r="O52" s="23">
        <f ca="1">SUMIF('Comparativo 11-15'!$A51:$A1079,$A52,'Comparativo 11-15'!O51:O1078)</f>
        <v>538280989</v>
      </c>
      <c r="P52" s="23">
        <f ca="1">SUMIF('Comparativo 11-15'!$A51:$A1079,$A52,'Comparativo 11-15'!P51:P1078)</f>
        <v>448155520.67999995</v>
      </c>
      <c r="Q52" s="57">
        <f t="shared" ca="1" si="4"/>
        <v>0.83256798928115205</v>
      </c>
    </row>
    <row r="53" spans="1:17" x14ac:dyDescent="0.2">
      <c r="A53" s="11" t="s">
        <v>161</v>
      </c>
      <c r="B53" s="12" t="s">
        <v>162</v>
      </c>
      <c r="C53" s="23">
        <f ca="1">SUMIF('Comparativo 11-15'!$A52:$A1080,$A53,'Comparativo 11-15'!C52:C1079)</f>
        <v>63157000</v>
      </c>
      <c r="D53" s="23">
        <f ca="1">SUMIF('Comparativo 11-15'!$A52:$A1080,$A53,'Comparativo 11-15'!D52:D1079)</f>
        <v>33750373.630000003</v>
      </c>
      <c r="E53" s="57">
        <f t="shared" ca="1" si="0"/>
        <v>0.53438848631188951</v>
      </c>
      <c r="F53" s="23">
        <f ca="1">SUMIF('Comparativo 11-15'!$A52:$A1080,$A53,'Comparativo 11-15'!F52:F1079)</f>
        <v>170377752</v>
      </c>
      <c r="G53" s="23">
        <f ca="1">SUMIF('Comparativo 11-15'!$A52:$A1080,$A53,'Comparativo 11-15'!G52:G1079)</f>
        <v>61427278.459999993</v>
      </c>
      <c r="H53" s="57">
        <f t="shared" ca="1" si="1"/>
        <v>0.36053579612906261</v>
      </c>
      <c r="I53" s="23">
        <f ca="1">SUMIF('Comparativo 11-15'!$A52:$A1080,$A53,'Comparativo 11-15'!I52:I1079)</f>
        <v>134602345</v>
      </c>
      <c r="J53" s="23">
        <f ca="1">SUMIF('Comparativo 11-15'!$A52:$A1080,$A53,'Comparativo 11-15'!J52:J1079)</f>
        <v>58955675.700000003</v>
      </c>
      <c r="K53" s="57">
        <f t="shared" ca="1" si="2"/>
        <v>0.4379988751310388</v>
      </c>
      <c r="L53" s="23">
        <f ca="1">SUMIF('Comparativo 11-15'!$A52:$A1080,$A53,'Comparativo 11-15'!L52:L1079)</f>
        <v>178286995</v>
      </c>
      <c r="M53" s="23">
        <f ca="1">SUMIF('Comparativo 11-15'!$A52:$A1080,$A53,'Comparativo 11-15'!M52:M1079)</f>
        <v>88470211.280000001</v>
      </c>
      <c r="N53" s="57">
        <f t="shared" ca="1" si="3"/>
        <v>0.49622358198364386</v>
      </c>
      <c r="O53" s="23">
        <f ca="1">SUMIF('Comparativo 11-15'!$A52:$A1080,$A53,'Comparativo 11-15'!O52:O1079)</f>
        <v>160280808</v>
      </c>
      <c r="P53" s="23">
        <f ca="1">SUMIF('Comparativo 11-15'!$A52:$A1080,$A53,'Comparativo 11-15'!P52:P1079)</f>
        <v>103322601.47999999</v>
      </c>
      <c r="Q53" s="57">
        <f t="shared" ca="1" si="4"/>
        <v>0.64463489278142394</v>
      </c>
    </row>
    <row r="54" spans="1:17" ht="25.5" x14ac:dyDescent="0.2">
      <c r="A54" s="25" t="s">
        <v>9</v>
      </c>
      <c r="B54" s="21" t="s">
        <v>10</v>
      </c>
      <c r="C54" s="17">
        <f ca="1">SUM(C55:C61)</f>
        <v>54432573</v>
      </c>
      <c r="D54" s="17">
        <f ca="1">SUM(D55:D61)</f>
        <v>32172208</v>
      </c>
      <c r="E54" s="56">
        <f t="shared" ca="1" si="0"/>
        <v>0.59104698210757001</v>
      </c>
      <c r="F54" s="17">
        <f ca="1">SUM(F55:F61)</f>
        <v>60779180</v>
      </c>
      <c r="G54" s="17">
        <f ca="1">SUM(G55:G61)</f>
        <v>40094474.079999998</v>
      </c>
      <c r="H54" s="56">
        <f t="shared" ca="1" si="1"/>
        <v>0.65967448195253697</v>
      </c>
      <c r="I54" s="17">
        <f ca="1">SUM(I55:I61)</f>
        <v>91799608.670000002</v>
      </c>
      <c r="J54" s="17">
        <f ca="1">SUM(J55:J61)</f>
        <v>76726762.629999995</v>
      </c>
      <c r="K54" s="56">
        <f t="shared" ca="1" si="2"/>
        <v>0.835807077411586</v>
      </c>
      <c r="L54" s="17">
        <f ca="1">SUM(L55:L61)</f>
        <v>99108605</v>
      </c>
      <c r="M54" s="17">
        <f ca="1">SUM(M55:M61)</f>
        <v>72380396.159999996</v>
      </c>
      <c r="N54" s="56">
        <f t="shared" ca="1" si="3"/>
        <v>0.73031394357735124</v>
      </c>
      <c r="O54" s="17">
        <f ca="1">SUM(O55:O61)</f>
        <v>76999451.980000004</v>
      </c>
      <c r="P54" s="17">
        <f ca="1">SUM(P55:P61)</f>
        <v>67027717.259999998</v>
      </c>
      <c r="Q54" s="56">
        <f t="shared" ca="1" si="4"/>
        <v>0.87049602999005649</v>
      </c>
    </row>
    <row r="55" spans="1:17" x14ac:dyDescent="0.2">
      <c r="A55" s="11" t="s">
        <v>11</v>
      </c>
      <c r="B55" s="12" t="s">
        <v>163</v>
      </c>
      <c r="C55" s="23">
        <f ca="1">SUMIF('Comparativo 11-15'!$A54:$A1082,$A55,'Comparativo 11-15'!C54:C1081)</f>
        <v>17458385</v>
      </c>
      <c r="D55" s="23">
        <f ca="1">SUMIF('Comparativo 11-15'!$A54:$A1082,$A55,'Comparativo 11-15'!D54:D1081)</f>
        <v>6654078</v>
      </c>
      <c r="E55" s="57">
        <f t="shared" ca="1" si="0"/>
        <v>0.38113937801234193</v>
      </c>
      <c r="F55" s="23">
        <f ca="1">SUMIF('Comparativo 11-15'!$A54:$A1082,$A55,'Comparativo 11-15'!F54:F1081)</f>
        <v>18500000</v>
      </c>
      <c r="G55" s="23">
        <f ca="1">SUMIF('Comparativo 11-15'!$A54:$A1082,$A55,'Comparativo 11-15'!G54:G1081)</f>
        <v>6048033.3300000001</v>
      </c>
      <c r="H55" s="57">
        <f t="shared" ca="1" si="1"/>
        <v>0.32692072054054055</v>
      </c>
      <c r="I55" s="23">
        <f ca="1">SUMIF('Comparativo 11-15'!$A54:$A1082,$A55,'Comparativo 11-15'!I54:I1081)</f>
        <v>11726650.67</v>
      </c>
      <c r="J55" s="23">
        <f ca="1">SUMIF('Comparativo 11-15'!$A54:$A1082,$A55,'Comparativo 11-15'!J54:J1081)</f>
        <v>6942390</v>
      </c>
      <c r="K55" s="57">
        <f t="shared" ca="1" si="2"/>
        <v>0.59201814698552802</v>
      </c>
      <c r="L55" s="23">
        <f ca="1">SUMIF('Comparativo 11-15'!$A54:$A1082,$A55,'Comparativo 11-15'!L54:L1081)</f>
        <v>12146605</v>
      </c>
      <c r="M55" s="23">
        <f ca="1">SUMIF('Comparativo 11-15'!$A54:$A1082,$A55,'Comparativo 11-15'!M54:M1081)</f>
        <v>6650525</v>
      </c>
      <c r="N55" s="57">
        <f t="shared" ca="1" si="3"/>
        <v>0.54752130327774717</v>
      </c>
      <c r="O55" s="23">
        <f ca="1">SUMIF('Comparativo 11-15'!$A54:$A1082,$A55,'Comparativo 11-15'!O54:O1081)</f>
        <v>11818935</v>
      </c>
      <c r="P55" s="23">
        <f ca="1">SUMIF('Comparativo 11-15'!$A54:$A1082,$A55,'Comparativo 11-15'!P54:P1081)</f>
        <v>7113670</v>
      </c>
      <c r="Q55" s="57">
        <f t="shared" ca="1" si="4"/>
        <v>0.60188756431945856</v>
      </c>
    </row>
    <row r="56" spans="1:17" x14ac:dyDescent="0.2">
      <c r="A56" s="11" t="s">
        <v>164</v>
      </c>
      <c r="B56" s="12" t="s">
        <v>165</v>
      </c>
      <c r="C56" s="23">
        <f ca="1">SUMIF('Comparativo 11-15'!$A55:$A1083,$A56,'Comparativo 11-15'!C55:C1082)</f>
        <v>0</v>
      </c>
      <c r="D56" s="23">
        <f ca="1">SUMIF('Comparativo 11-15'!$A55:$A1083,$A56,'Comparativo 11-15'!D55:D1082)</f>
        <v>0</v>
      </c>
      <c r="E56" s="57">
        <f t="shared" ca="1" si="0"/>
        <v>0</v>
      </c>
      <c r="F56" s="23">
        <f ca="1">SUMIF('Comparativo 11-15'!$A55:$A1083,$A56,'Comparativo 11-15'!F55:F1082)</f>
        <v>0</v>
      </c>
      <c r="G56" s="23">
        <f ca="1">SUMIF('Comparativo 11-15'!$A55:$A1083,$A56,'Comparativo 11-15'!G55:G1082)</f>
        <v>0</v>
      </c>
      <c r="H56" s="57">
        <f t="shared" ca="1" si="1"/>
        <v>0</v>
      </c>
      <c r="I56" s="23">
        <f ca="1">SUMIF('Comparativo 11-15'!$A55:$A1083,$A56,'Comparativo 11-15'!I55:I1082)</f>
        <v>435000</v>
      </c>
      <c r="J56" s="23">
        <f ca="1">SUMIF('Comparativo 11-15'!$A55:$A1083,$A56,'Comparativo 11-15'!J55:J1082)</f>
        <v>434172</v>
      </c>
      <c r="K56" s="57">
        <f t="shared" ca="1" si="2"/>
        <v>0.99809655172413791</v>
      </c>
      <c r="L56" s="23">
        <f ca="1">SUMIF('Comparativo 11-15'!$A55:$A1083,$A56,'Comparativo 11-15'!L55:L1082)</f>
        <v>500000</v>
      </c>
      <c r="M56" s="23">
        <f ca="1">SUMIF('Comparativo 11-15'!$A55:$A1083,$A56,'Comparativo 11-15'!M55:M1082)</f>
        <v>0</v>
      </c>
      <c r="N56" s="57">
        <f t="shared" ca="1" si="3"/>
        <v>0</v>
      </c>
      <c r="O56" s="23">
        <f ca="1">SUMIF('Comparativo 11-15'!$A55:$A1083,$A56,'Comparativo 11-15'!O55:O1082)</f>
        <v>0</v>
      </c>
      <c r="P56" s="23">
        <f ca="1">SUMIF('Comparativo 11-15'!$A55:$A1083,$A56,'Comparativo 11-15'!P55:P1082)</f>
        <v>0</v>
      </c>
      <c r="Q56" s="57">
        <f t="shared" ca="1" si="4"/>
        <v>0</v>
      </c>
    </row>
    <row r="57" spans="1:17" x14ac:dyDescent="0.2">
      <c r="A57" s="11" t="s">
        <v>12</v>
      </c>
      <c r="B57" s="12" t="s">
        <v>166</v>
      </c>
      <c r="C57" s="23">
        <f ca="1">SUMIF('Comparativo 11-15'!$A56:$A1084,$A57,'Comparativo 11-15'!C56:C1083)</f>
        <v>35636188</v>
      </c>
      <c r="D57" s="23">
        <f ca="1">SUMIF('Comparativo 11-15'!$A56:$A1084,$A57,'Comparativo 11-15'!D56:D1083)</f>
        <v>25316630</v>
      </c>
      <c r="E57" s="57">
        <f t="shared" ca="1" si="0"/>
        <v>0.71041913910657339</v>
      </c>
      <c r="F57" s="23">
        <f ca="1">SUMIF('Comparativo 11-15'!$A56:$A1084,$A57,'Comparativo 11-15'!F56:F1083)</f>
        <v>40359180</v>
      </c>
      <c r="G57" s="23">
        <f ca="1">SUMIF('Comparativo 11-15'!$A56:$A1084,$A57,'Comparativo 11-15'!G56:G1083)</f>
        <v>33603691</v>
      </c>
      <c r="H57" s="57">
        <f t="shared" ca="1" si="1"/>
        <v>0.83261580141122793</v>
      </c>
      <c r="I57" s="23">
        <f ca="1">SUMIF('Comparativo 11-15'!$A56:$A1084,$A57,'Comparativo 11-15'!I56:I1083)</f>
        <v>23087958</v>
      </c>
      <c r="J57" s="23">
        <f ca="1">SUMIF('Comparativo 11-15'!$A56:$A1084,$A57,'Comparativo 11-15'!J56:J1083)</f>
        <v>15293814</v>
      </c>
      <c r="K57" s="57">
        <f t="shared" ca="1" si="2"/>
        <v>0.6624151863062121</v>
      </c>
      <c r="L57" s="23">
        <f ca="1">SUMIF('Comparativo 11-15'!$A56:$A1084,$A57,'Comparativo 11-15'!L56:L1083)</f>
        <v>23910000</v>
      </c>
      <c r="M57" s="23">
        <f ca="1">SUMIF('Comparativo 11-15'!$A56:$A1084,$A57,'Comparativo 11-15'!M56:M1083)</f>
        <v>13009308.52</v>
      </c>
      <c r="N57" s="57">
        <f t="shared" ca="1" si="3"/>
        <v>0.54409487745713092</v>
      </c>
      <c r="O57" s="23">
        <f ca="1">SUMIF('Comparativo 11-15'!$A56:$A1084,$A57,'Comparativo 11-15'!O56:O1083)</f>
        <v>15126074.98</v>
      </c>
      <c r="P57" s="23">
        <f ca="1">SUMIF('Comparativo 11-15'!$A56:$A1084,$A57,'Comparativo 11-15'!P56:P1083)</f>
        <v>11886958</v>
      </c>
      <c r="Q57" s="57">
        <f t="shared" ca="1" si="4"/>
        <v>0.78585872512976263</v>
      </c>
    </row>
    <row r="58" spans="1:17" x14ac:dyDescent="0.2">
      <c r="A58" s="11" t="s">
        <v>13</v>
      </c>
      <c r="B58" s="12" t="s">
        <v>167</v>
      </c>
      <c r="C58" s="23">
        <f ca="1">SUMIF('Comparativo 11-15'!$A57:$A1085,$A58,'Comparativo 11-15'!C57:C1084)</f>
        <v>988000</v>
      </c>
      <c r="D58" s="23">
        <f ca="1">SUMIF('Comparativo 11-15'!$A57:$A1085,$A58,'Comparativo 11-15'!D57:D1084)</f>
        <v>201500</v>
      </c>
      <c r="E58" s="57">
        <f t="shared" ca="1" si="0"/>
        <v>0.20394736842105263</v>
      </c>
      <c r="F58" s="23">
        <f ca="1">SUMIF('Comparativo 11-15'!$A57:$A1085,$A58,'Comparativo 11-15'!F57:F1084)</f>
        <v>1350000</v>
      </c>
      <c r="G58" s="23">
        <f ca="1">SUMIF('Comparativo 11-15'!$A57:$A1085,$A58,'Comparativo 11-15'!G57:G1084)</f>
        <v>171400</v>
      </c>
      <c r="H58" s="57">
        <f t="shared" ca="1" si="1"/>
        <v>0.12696296296296297</v>
      </c>
      <c r="I58" s="23">
        <f ca="1">SUMIF('Comparativo 11-15'!$A57:$A1085,$A58,'Comparativo 11-15'!I57:I1084)</f>
        <v>1550000</v>
      </c>
      <c r="J58" s="23">
        <f ca="1">SUMIF('Comparativo 11-15'!$A57:$A1085,$A58,'Comparativo 11-15'!J57:J1084)</f>
        <v>0</v>
      </c>
      <c r="K58" s="57">
        <f t="shared" ca="1" si="2"/>
        <v>0</v>
      </c>
      <c r="L58" s="23">
        <f ca="1">SUMIF('Comparativo 11-15'!$A57:$A1085,$A58,'Comparativo 11-15'!L57:L1084)</f>
        <v>8450000</v>
      </c>
      <c r="M58" s="23">
        <f ca="1">SUMIF('Comparativo 11-15'!$A57:$A1085,$A58,'Comparativo 11-15'!M57:M1084)</f>
        <v>0</v>
      </c>
      <c r="N58" s="57">
        <f t="shared" ca="1" si="3"/>
        <v>0</v>
      </c>
      <c r="O58" s="23">
        <f ca="1">SUMIF('Comparativo 11-15'!$A57:$A1085,$A58,'Comparativo 11-15'!O57:O1084)</f>
        <v>1030000</v>
      </c>
      <c r="P58" s="23">
        <f ca="1">SUMIF('Comparativo 11-15'!$A57:$A1085,$A58,'Comparativo 11-15'!P57:P1084)</f>
        <v>0</v>
      </c>
      <c r="Q58" s="57">
        <f t="shared" ca="1" si="4"/>
        <v>0</v>
      </c>
    </row>
    <row r="59" spans="1:17" x14ac:dyDescent="0.2">
      <c r="A59" s="11" t="s">
        <v>168</v>
      </c>
      <c r="B59" s="12" t="s">
        <v>169</v>
      </c>
      <c r="C59" s="23">
        <f ca="1">SUMIF('Comparativo 11-15'!$A58:$A1086,$A59,'Comparativo 11-15'!C58:C1085)</f>
        <v>300000</v>
      </c>
      <c r="D59" s="23">
        <f ca="1">SUMIF('Comparativo 11-15'!$A58:$A1086,$A59,'Comparativo 11-15'!D58:D1085)</f>
        <v>0</v>
      </c>
      <c r="E59" s="57">
        <f t="shared" ca="1" si="0"/>
        <v>0</v>
      </c>
      <c r="F59" s="23">
        <f ca="1">SUMIF('Comparativo 11-15'!$A58:$A1086,$A59,'Comparativo 11-15'!F58:F1085)</f>
        <v>200000</v>
      </c>
      <c r="G59" s="23">
        <f ca="1">SUMIF('Comparativo 11-15'!$A58:$A1086,$A59,'Comparativo 11-15'!G58:G1085)</f>
        <v>0</v>
      </c>
      <c r="H59" s="57">
        <f t="shared" ca="1" si="1"/>
        <v>0</v>
      </c>
      <c r="I59" s="23">
        <f ca="1">SUMIF('Comparativo 11-15'!$A58:$A1086,$A59,'Comparativo 11-15'!I58:I1085)</f>
        <v>0</v>
      </c>
      <c r="J59" s="23">
        <f ca="1">SUMIF('Comparativo 11-15'!$A58:$A1086,$A59,'Comparativo 11-15'!J58:J1085)</f>
        <v>0</v>
      </c>
      <c r="K59" s="57">
        <f t="shared" ca="1" si="2"/>
        <v>0</v>
      </c>
      <c r="L59" s="23">
        <f ca="1">SUMIF('Comparativo 11-15'!$A58:$A1086,$A59,'Comparativo 11-15'!L58:L1085)</f>
        <v>0</v>
      </c>
      <c r="M59" s="23">
        <f ca="1">SUMIF('Comparativo 11-15'!$A58:$A1086,$A59,'Comparativo 11-15'!M58:M1085)</f>
        <v>0</v>
      </c>
      <c r="N59" s="57">
        <f t="shared" ca="1" si="3"/>
        <v>0</v>
      </c>
      <c r="O59" s="23">
        <f ca="1">SUMIF('Comparativo 11-15'!$A58:$A1086,$A59,'Comparativo 11-15'!O58:O1085)</f>
        <v>0</v>
      </c>
      <c r="P59" s="23">
        <f ca="1">SUMIF('Comparativo 11-15'!$A58:$A1086,$A59,'Comparativo 11-15'!P58:P1085)</f>
        <v>0</v>
      </c>
      <c r="Q59" s="57">
        <f t="shared" ca="1" si="4"/>
        <v>0</v>
      </c>
    </row>
    <row r="60" spans="1:17" ht="25.5" x14ac:dyDescent="0.2">
      <c r="A60" s="11" t="s">
        <v>170</v>
      </c>
      <c r="B60" s="12" t="s">
        <v>171</v>
      </c>
      <c r="C60" s="23">
        <f ca="1">SUMIF('Comparativo 11-15'!$A59:$A1087,$A60,'Comparativo 11-15'!C59:C1086)</f>
        <v>50000</v>
      </c>
      <c r="D60" s="23">
        <f ca="1">SUMIF('Comparativo 11-15'!$A59:$A1087,$A60,'Comparativo 11-15'!D59:D1086)</f>
        <v>0</v>
      </c>
      <c r="E60" s="57">
        <f t="shared" ca="1" si="0"/>
        <v>0</v>
      </c>
      <c r="F60" s="23">
        <f ca="1">SUMIF('Comparativo 11-15'!$A59:$A1087,$A60,'Comparativo 11-15'!F59:F1086)</f>
        <v>70000</v>
      </c>
      <c r="G60" s="23">
        <f ca="1">SUMIF('Comparativo 11-15'!$A59:$A1087,$A60,'Comparativo 11-15'!G59:G1086)</f>
        <v>7112</v>
      </c>
      <c r="H60" s="57">
        <f t="shared" ca="1" si="1"/>
        <v>0.1016</v>
      </c>
      <c r="I60" s="23">
        <f ca="1">SUMIF('Comparativo 11-15'!$A59:$A1087,$A60,'Comparativo 11-15'!I59:I1086)</f>
        <v>60000</v>
      </c>
      <c r="J60" s="23">
        <f ca="1">SUMIF('Comparativo 11-15'!$A59:$A1087,$A60,'Comparativo 11-15'!J59:J1086)</f>
        <v>7042</v>
      </c>
      <c r="K60" s="57">
        <f t="shared" ca="1" si="2"/>
        <v>0.11736666666666666</v>
      </c>
      <c r="L60" s="23">
        <f ca="1">SUMIF('Comparativo 11-15'!$A59:$A1087,$A60,'Comparativo 11-15'!L59:L1086)</f>
        <v>150000</v>
      </c>
      <c r="M60" s="23">
        <f ca="1">SUMIF('Comparativo 11-15'!$A59:$A1087,$A60,'Comparativo 11-15'!M59:M1086)</f>
        <v>10705</v>
      </c>
      <c r="N60" s="57">
        <f t="shared" ca="1" si="3"/>
        <v>7.1366666666666662E-2</v>
      </c>
      <c r="O60" s="23">
        <f ca="1">SUMIF('Comparativo 11-15'!$A59:$A1087,$A60,'Comparativo 11-15'!O59:O1086)</f>
        <v>69442</v>
      </c>
      <c r="P60" s="23">
        <f ca="1">SUMIF('Comparativo 11-15'!$A59:$A1087,$A60,'Comparativo 11-15'!P59:P1086)</f>
        <v>19442</v>
      </c>
      <c r="Q60" s="57">
        <f t="shared" ca="1" si="4"/>
        <v>0.27997465510785979</v>
      </c>
    </row>
    <row r="61" spans="1:17" ht="25.5" x14ac:dyDescent="0.2">
      <c r="A61" s="11" t="s">
        <v>172</v>
      </c>
      <c r="B61" s="12" t="s">
        <v>173</v>
      </c>
      <c r="C61" s="23">
        <f ca="1">SUMIF('Comparativo 11-15'!$A60:$A1088,$A61,'Comparativo 11-15'!C60:C1087)</f>
        <v>0</v>
      </c>
      <c r="D61" s="23">
        <f ca="1">SUMIF('Comparativo 11-15'!$A60:$A1088,$A61,'Comparativo 11-15'!D60:D1087)</f>
        <v>0</v>
      </c>
      <c r="E61" s="57">
        <f t="shared" ca="1" si="0"/>
        <v>0</v>
      </c>
      <c r="F61" s="23">
        <f ca="1">SUMIF('Comparativo 11-15'!$A60:$A1088,$A61,'Comparativo 11-15'!F60:F1087)</f>
        <v>300000</v>
      </c>
      <c r="G61" s="23">
        <f ca="1">SUMIF('Comparativo 11-15'!$A60:$A1088,$A61,'Comparativo 11-15'!G60:G1087)</f>
        <v>264237.75</v>
      </c>
      <c r="H61" s="57">
        <f t="shared" ca="1" si="1"/>
        <v>0.88079249999999998</v>
      </c>
      <c r="I61" s="23">
        <f ca="1">SUMIF('Comparativo 11-15'!$A60:$A1088,$A61,'Comparativo 11-15'!I60:I1087)</f>
        <v>54940000</v>
      </c>
      <c r="J61" s="23">
        <f ca="1">SUMIF('Comparativo 11-15'!$A60:$A1088,$A61,'Comparativo 11-15'!J60:J1087)</f>
        <v>54049344.630000003</v>
      </c>
      <c r="K61" s="57">
        <f t="shared" ca="1" si="2"/>
        <v>0.98378858081543508</v>
      </c>
      <c r="L61" s="23">
        <f ca="1">SUMIF('Comparativo 11-15'!$A60:$A1088,$A61,'Comparativo 11-15'!L60:L1087)</f>
        <v>53952000</v>
      </c>
      <c r="M61" s="23">
        <f ca="1">SUMIF('Comparativo 11-15'!$A60:$A1088,$A61,'Comparativo 11-15'!M60:M1087)</f>
        <v>52709857.640000001</v>
      </c>
      <c r="N61" s="57">
        <f t="shared" ca="1" si="3"/>
        <v>0.97697689872479243</v>
      </c>
      <c r="O61" s="23">
        <f ca="1">SUMIF('Comparativo 11-15'!$A60:$A1088,$A61,'Comparativo 11-15'!O60:O1087)</f>
        <v>48955000</v>
      </c>
      <c r="P61" s="23">
        <f ca="1">SUMIF('Comparativo 11-15'!$A60:$A1088,$A61,'Comparativo 11-15'!P60:P1087)</f>
        <v>48007647.259999998</v>
      </c>
      <c r="Q61" s="57">
        <f t="shared" ca="1" si="4"/>
        <v>0.98064849882545191</v>
      </c>
    </row>
    <row r="62" spans="1:17" x14ac:dyDescent="0.2">
      <c r="A62" s="26" t="s">
        <v>14</v>
      </c>
      <c r="B62" s="21" t="s">
        <v>15</v>
      </c>
      <c r="C62" s="17">
        <f ca="1">SUM(C63:C69)</f>
        <v>663473600</v>
      </c>
      <c r="D62" s="17">
        <f ca="1">SUM(D63:D69)</f>
        <v>418240694.63999999</v>
      </c>
      <c r="E62" s="56">
        <f t="shared" ca="1" si="0"/>
        <v>0.63038031149996021</v>
      </c>
      <c r="F62" s="17">
        <f ca="1">SUM(F63:F69)</f>
        <v>961986758</v>
      </c>
      <c r="G62" s="17">
        <f ca="1">SUM(G63:G69)</f>
        <v>428752031.88999999</v>
      </c>
      <c r="H62" s="56">
        <f t="shared" ca="1" si="1"/>
        <v>0.44569431785255403</v>
      </c>
      <c r="I62" s="17">
        <f ca="1">SUM(I63:I69)</f>
        <v>631632007</v>
      </c>
      <c r="J62" s="17">
        <f ca="1">SUM(J63:J69)</f>
        <v>577094235.14999998</v>
      </c>
      <c r="K62" s="56">
        <f t="shared" ca="1" si="2"/>
        <v>0.91365578177547924</v>
      </c>
      <c r="L62" s="17">
        <f ca="1">SUM(L63:L69)</f>
        <v>536988605.52999997</v>
      </c>
      <c r="M62" s="17">
        <f ca="1">SUM(M63:M69)</f>
        <v>477321990.23000002</v>
      </c>
      <c r="N62" s="56">
        <f t="shared" ca="1" si="3"/>
        <v>0.88888662685661668</v>
      </c>
      <c r="O62" s="17">
        <f ca="1">SUM(O63:O69)</f>
        <v>571214967</v>
      </c>
      <c r="P62" s="17">
        <f ca="1">SUM(P63:P69)</f>
        <v>519136366.87</v>
      </c>
      <c r="Q62" s="56">
        <f t="shared" ca="1" si="4"/>
        <v>0.9088283691102933</v>
      </c>
    </row>
    <row r="63" spans="1:17" x14ac:dyDescent="0.2">
      <c r="A63" s="11" t="s">
        <v>129</v>
      </c>
      <c r="B63" s="12" t="s">
        <v>174</v>
      </c>
      <c r="C63" s="23">
        <f ca="1">SUMIF('Comparativo 11-15'!$A62:$A1090,$A63,'Comparativo 11-15'!C62:C1089)</f>
        <v>3500000</v>
      </c>
      <c r="D63" s="23">
        <f ca="1">SUMIF('Comparativo 11-15'!$A62:$A1090,$A63,'Comparativo 11-15'!D62:D1089)</f>
        <v>197000</v>
      </c>
      <c r="E63" s="57">
        <f t="shared" ca="1" si="0"/>
        <v>5.6285714285714286E-2</v>
      </c>
      <c r="F63" s="23">
        <f ca="1">SUMIF('Comparativo 11-15'!$A62:$A1090,$A63,'Comparativo 11-15'!F62:F1089)</f>
        <v>4500000</v>
      </c>
      <c r="G63" s="23">
        <f ca="1">SUMIF('Comparativo 11-15'!$A62:$A1090,$A63,'Comparativo 11-15'!G62:G1089)</f>
        <v>302000</v>
      </c>
      <c r="H63" s="57">
        <f t="shared" ca="1" si="1"/>
        <v>6.7111111111111107E-2</v>
      </c>
      <c r="I63" s="23">
        <f ca="1">SUMIF('Comparativo 11-15'!$A62:$A1090,$A63,'Comparativo 11-15'!I62:I1089)</f>
        <v>4700000</v>
      </c>
      <c r="J63" s="23">
        <f ca="1">SUMIF('Comparativo 11-15'!$A62:$A1090,$A63,'Comparativo 11-15'!J62:J1089)</f>
        <v>1059406</v>
      </c>
      <c r="K63" s="57">
        <f t="shared" ca="1" si="2"/>
        <v>0.22540553191489363</v>
      </c>
      <c r="L63" s="23">
        <f ca="1">SUMIF('Comparativo 11-15'!$A62:$A1090,$A63,'Comparativo 11-15'!L62:L1089)</f>
        <v>2248875</v>
      </c>
      <c r="M63" s="23">
        <f ca="1">SUMIF('Comparativo 11-15'!$A62:$A1090,$A63,'Comparativo 11-15'!M62:M1089)</f>
        <v>1637000</v>
      </c>
      <c r="N63" s="57">
        <f t="shared" ca="1" si="3"/>
        <v>0.7279195153132122</v>
      </c>
      <c r="O63" s="23">
        <f ca="1">SUMIF('Comparativo 11-15'!$A62:$A1090,$A63,'Comparativo 11-15'!O62:O1089)</f>
        <v>3227000</v>
      </c>
      <c r="P63" s="23">
        <f ca="1">SUMIF('Comparativo 11-15'!$A62:$A1090,$A63,'Comparativo 11-15'!P62:P1089)</f>
        <v>3192000</v>
      </c>
      <c r="Q63" s="57">
        <f t="shared" ca="1" si="4"/>
        <v>0.98915401301518435</v>
      </c>
    </row>
    <row r="64" spans="1:17" x14ac:dyDescent="0.2">
      <c r="A64" s="11" t="s">
        <v>175</v>
      </c>
      <c r="B64" s="12" t="s">
        <v>176</v>
      </c>
      <c r="C64" s="23">
        <f ca="1">SUMIF('Comparativo 11-15'!$A63:$A1091,$A64,'Comparativo 11-15'!C63:C1090)</f>
        <v>2000000</v>
      </c>
      <c r="D64" s="23">
        <f ca="1">SUMIF('Comparativo 11-15'!$A63:$A1091,$A64,'Comparativo 11-15'!D63:D1090)</f>
        <v>0</v>
      </c>
      <c r="E64" s="57">
        <f t="shared" ca="1" si="0"/>
        <v>0</v>
      </c>
      <c r="F64" s="23">
        <f ca="1">SUMIF('Comparativo 11-15'!$A63:$A1091,$A64,'Comparativo 11-15'!F63:F1090)</f>
        <v>2000000</v>
      </c>
      <c r="G64" s="23">
        <f ca="1">SUMIF('Comparativo 11-15'!$A63:$A1091,$A64,'Comparativo 11-15'!G63:G1090)</f>
        <v>1000000</v>
      </c>
      <c r="H64" s="57">
        <f t="shared" ca="1" si="1"/>
        <v>0.5</v>
      </c>
      <c r="I64" s="23">
        <f ca="1">SUMIF('Comparativo 11-15'!$A63:$A1091,$A64,'Comparativo 11-15'!I63:I1090)</f>
        <v>2000000</v>
      </c>
      <c r="J64" s="23">
        <f ca="1">SUMIF('Comparativo 11-15'!$A63:$A1091,$A64,'Comparativo 11-15'!J63:J1090)</f>
        <v>0</v>
      </c>
      <c r="K64" s="57">
        <f t="shared" ca="1" si="2"/>
        <v>0</v>
      </c>
      <c r="L64" s="23">
        <f ca="1">SUMIF('Comparativo 11-15'!$A63:$A1091,$A64,'Comparativo 11-15'!L63:L1090)</f>
        <v>2000000</v>
      </c>
      <c r="M64" s="23">
        <f ca="1">SUMIF('Comparativo 11-15'!$A63:$A1091,$A64,'Comparativo 11-15'!M63:M1090)</f>
        <v>0</v>
      </c>
      <c r="N64" s="57">
        <f t="shared" ca="1" si="3"/>
        <v>0</v>
      </c>
      <c r="O64" s="23">
        <f ca="1">SUMIF('Comparativo 11-15'!$A63:$A1091,$A64,'Comparativo 11-15'!O63:O1090)</f>
        <v>0</v>
      </c>
      <c r="P64" s="23">
        <f ca="1">SUMIF('Comparativo 11-15'!$A63:$A1091,$A64,'Comparativo 11-15'!P63:P1090)</f>
        <v>0</v>
      </c>
      <c r="Q64" s="57">
        <f t="shared" ca="1" si="4"/>
        <v>0</v>
      </c>
    </row>
    <row r="65" spans="1:17" x14ac:dyDescent="0.2">
      <c r="A65" s="11" t="s">
        <v>84</v>
      </c>
      <c r="B65" s="12" t="s">
        <v>177</v>
      </c>
      <c r="C65" s="23">
        <f ca="1">SUMIF('Comparativo 11-15'!$A64:$A1092,$A65,'Comparativo 11-15'!C64:C1091)</f>
        <v>27415400</v>
      </c>
      <c r="D65" s="23">
        <f ca="1">SUMIF('Comparativo 11-15'!$A64:$A1092,$A65,'Comparativo 11-15'!D64:D1091)</f>
        <v>4488487.5</v>
      </c>
      <c r="E65" s="57">
        <f t="shared" ca="1" si="0"/>
        <v>0.16372139381515499</v>
      </c>
      <c r="F65" s="23">
        <f ca="1">SUMIF('Comparativo 11-15'!$A64:$A1092,$A65,'Comparativo 11-15'!F64:F1091)</f>
        <v>24179345</v>
      </c>
      <c r="G65" s="23">
        <f ca="1">SUMIF('Comparativo 11-15'!$A64:$A1092,$A65,'Comparativo 11-15'!G64:G1091)</f>
        <v>13231487.57</v>
      </c>
      <c r="H65" s="57">
        <f t="shared" ca="1" si="1"/>
        <v>0.54722274610830035</v>
      </c>
      <c r="I65" s="23">
        <f ca="1">SUMIF('Comparativo 11-15'!$A64:$A1092,$A65,'Comparativo 11-15'!I64:I1091)</f>
        <v>20479463</v>
      </c>
      <c r="J65" s="23">
        <f ca="1">SUMIF('Comparativo 11-15'!$A64:$A1092,$A65,'Comparativo 11-15'!J64:J1091)</f>
        <v>14202044.5</v>
      </c>
      <c r="K65" s="57">
        <f t="shared" ca="1" si="2"/>
        <v>0.69347738756626576</v>
      </c>
      <c r="L65" s="23">
        <f ca="1">SUMIF('Comparativo 11-15'!$A64:$A1092,$A65,'Comparativo 11-15'!L64:L1091)</f>
        <v>42048472.530000001</v>
      </c>
      <c r="M65" s="23">
        <f ca="1">SUMIF('Comparativo 11-15'!$A64:$A1092,$A65,'Comparativo 11-15'!M64:M1091)</f>
        <v>32316431.170000002</v>
      </c>
      <c r="N65" s="57">
        <f t="shared" ca="1" si="3"/>
        <v>0.76855184565725776</v>
      </c>
      <c r="O65" s="23">
        <f ca="1">SUMIF('Comparativo 11-15'!$A64:$A1092,$A65,'Comparativo 11-15'!O64:O1091)</f>
        <v>97365953</v>
      </c>
      <c r="P65" s="23">
        <f ca="1">SUMIF('Comparativo 11-15'!$A64:$A1092,$A65,'Comparativo 11-15'!P64:P1091)</f>
        <v>75079689.730000004</v>
      </c>
      <c r="Q65" s="57">
        <f t="shared" ca="1" si="4"/>
        <v>0.77110825105363068</v>
      </c>
    </row>
    <row r="66" spans="1:17" ht="25.5" x14ac:dyDescent="0.2">
      <c r="A66" s="11" t="s">
        <v>130</v>
      </c>
      <c r="B66" s="12" t="s">
        <v>178</v>
      </c>
      <c r="C66" s="23">
        <f ca="1">SUMIF('Comparativo 11-15'!$A65:$A1093,$A66,'Comparativo 11-15'!C65:C1092)</f>
        <v>32491000</v>
      </c>
      <c r="D66" s="23">
        <f ca="1">SUMIF('Comparativo 11-15'!$A65:$A1093,$A66,'Comparativo 11-15'!D65:D1092)</f>
        <v>26280000</v>
      </c>
      <c r="E66" s="57">
        <f t="shared" ca="1" si="0"/>
        <v>0.80883937090271152</v>
      </c>
      <c r="F66" s="23">
        <f ca="1">SUMIF('Comparativo 11-15'!$A65:$A1093,$A66,'Comparativo 11-15'!F65:F1092)</f>
        <v>53500000</v>
      </c>
      <c r="G66" s="23">
        <f ca="1">SUMIF('Comparativo 11-15'!$A65:$A1093,$A66,'Comparativo 11-15'!G65:G1092)</f>
        <v>0</v>
      </c>
      <c r="H66" s="57">
        <f t="shared" ca="1" si="1"/>
        <v>0</v>
      </c>
      <c r="I66" s="23">
        <f ca="1">SUMIF('Comparativo 11-15'!$A65:$A1093,$A66,'Comparativo 11-15'!I65:I1092)</f>
        <v>33000000</v>
      </c>
      <c r="J66" s="23">
        <f ca="1">SUMIF('Comparativo 11-15'!$A65:$A1093,$A66,'Comparativo 11-15'!J65:J1092)</f>
        <v>31630000</v>
      </c>
      <c r="K66" s="57">
        <f t="shared" ca="1" si="2"/>
        <v>0.9584848484848485</v>
      </c>
      <c r="L66" s="23">
        <f ca="1">SUMIF('Comparativo 11-15'!$A65:$A1093,$A66,'Comparativo 11-15'!L65:L1092)</f>
        <v>1400000</v>
      </c>
      <c r="M66" s="23">
        <f ca="1">SUMIF('Comparativo 11-15'!$A65:$A1093,$A66,'Comparativo 11-15'!M65:M1092)</f>
        <v>1200000</v>
      </c>
      <c r="N66" s="57">
        <f t="shared" ca="1" si="3"/>
        <v>0.8571428571428571</v>
      </c>
      <c r="O66" s="23">
        <f ca="1">SUMIF('Comparativo 11-15'!$A65:$A1093,$A66,'Comparativo 11-15'!O65:O1092)</f>
        <v>200000</v>
      </c>
      <c r="P66" s="23">
        <f ca="1">SUMIF('Comparativo 11-15'!$A65:$A1093,$A66,'Comparativo 11-15'!P65:P1092)</f>
        <v>200000</v>
      </c>
      <c r="Q66" s="57">
        <f t="shared" ca="1" si="4"/>
        <v>1</v>
      </c>
    </row>
    <row r="67" spans="1:17" ht="25.5" x14ac:dyDescent="0.2">
      <c r="A67" s="11" t="s">
        <v>16</v>
      </c>
      <c r="B67" s="12" t="s">
        <v>179</v>
      </c>
      <c r="C67" s="23">
        <f ca="1">SUMIF('Comparativo 11-15'!$A66:$A1094,$A67,'Comparativo 11-15'!C66:C1093)</f>
        <v>272329200</v>
      </c>
      <c r="D67" s="23">
        <f ca="1">SUMIF('Comparativo 11-15'!$A66:$A1094,$A67,'Comparativo 11-15'!D66:D1093)</f>
        <v>124700685.31999999</v>
      </c>
      <c r="E67" s="57">
        <f t="shared" ca="1" si="0"/>
        <v>0.45790420314824848</v>
      </c>
      <c r="F67" s="23">
        <f ca="1">SUMIF('Comparativo 11-15'!$A66:$A1094,$A67,'Comparativo 11-15'!F66:F1093)</f>
        <v>461417400</v>
      </c>
      <c r="G67" s="23">
        <f ca="1">SUMIF('Comparativo 11-15'!$A66:$A1094,$A67,'Comparativo 11-15'!G66:G1093)</f>
        <v>96181343.879999995</v>
      </c>
      <c r="H67" s="57">
        <f t="shared" ca="1" si="1"/>
        <v>0.20844758754221232</v>
      </c>
      <c r="I67" s="23">
        <f ca="1">SUMIF('Comparativo 11-15'!$A66:$A1094,$A67,'Comparativo 11-15'!I66:I1093)</f>
        <v>149441212</v>
      </c>
      <c r="J67" s="23">
        <f ca="1">SUMIF('Comparativo 11-15'!$A66:$A1094,$A67,'Comparativo 11-15'!J66:J1093)</f>
        <v>130880298.95</v>
      </c>
      <c r="K67" s="57">
        <f t="shared" ca="1" si="2"/>
        <v>0.8757978953623583</v>
      </c>
      <c r="L67" s="23">
        <f ca="1">SUMIF('Comparativo 11-15'!$A66:$A1094,$A67,'Comparativo 11-15'!L66:L1093)</f>
        <v>95884000</v>
      </c>
      <c r="M67" s="23">
        <f ca="1">SUMIF('Comparativo 11-15'!$A66:$A1094,$A67,'Comparativo 11-15'!M66:M1093)</f>
        <v>79958788.310000002</v>
      </c>
      <c r="N67" s="57">
        <f t="shared" ca="1" si="3"/>
        <v>0.83391168818572448</v>
      </c>
      <c r="O67" s="23">
        <f ca="1">SUMIF('Comparativo 11-15'!$A66:$A1094,$A67,'Comparativo 11-15'!O66:O1093)</f>
        <v>36255000</v>
      </c>
      <c r="P67" s="23">
        <f ca="1">SUMIF('Comparativo 11-15'!$A66:$A1094,$A67,'Comparativo 11-15'!P66:P1093)</f>
        <v>32982054.379999999</v>
      </c>
      <c r="Q67" s="57">
        <f t="shared" ca="1" si="4"/>
        <v>0.90972429678665012</v>
      </c>
    </row>
    <row r="68" spans="1:17" x14ac:dyDescent="0.2">
      <c r="A68" s="11" t="s">
        <v>134</v>
      </c>
      <c r="B68" s="12" t="s">
        <v>180</v>
      </c>
      <c r="C68" s="23">
        <f ca="1">SUMIF('Comparativo 11-15'!$A67:$A1095,$A68,'Comparativo 11-15'!C67:C1094)</f>
        <v>303113000</v>
      </c>
      <c r="D68" s="23">
        <f ca="1">SUMIF('Comparativo 11-15'!$A67:$A1095,$A68,'Comparativo 11-15'!D67:D1094)</f>
        <v>258331852.49000001</v>
      </c>
      <c r="E68" s="57">
        <f t="shared" ca="1" si="0"/>
        <v>0.85226253077235226</v>
      </c>
      <c r="F68" s="23">
        <f ca="1">SUMIF('Comparativo 11-15'!$A67:$A1095,$A68,'Comparativo 11-15'!F67:F1094)</f>
        <v>366023050</v>
      </c>
      <c r="G68" s="23">
        <f ca="1">SUMIF('Comparativo 11-15'!$A67:$A1095,$A68,'Comparativo 11-15'!G67:G1094)</f>
        <v>289392001.66000003</v>
      </c>
      <c r="H68" s="57">
        <f t="shared" ca="1" si="1"/>
        <v>0.79063873616702562</v>
      </c>
      <c r="I68" s="23">
        <f ca="1">SUMIF('Comparativo 11-15'!$A67:$A1095,$A68,'Comparativo 11-15'!I67:I1094)</f>
        <v>357639332</v>
      </c>
      <c r="J68" s="23">
        <f ca="1">SUMIF('Comparativo 11-15'!$A67:$A1095,$A68,'Comparativo 11-15'!J67:J1094)</f>
        <v>347165467.07999998</v>
      </c>
      <c r="K68" s="57">
        <f t="shared" ca="1" si="2"/>
        <v>0.97071388971277905</v>
      </c>
      <c r="L68" s="23">
        <f ca="1">SUMIF('Comparativo 11-15'!$A67:$A1095,$A68,'Comparativo 11-15'!L67:L1094)</f>
        <v>364598287</v>
      </c>
      <c r="M68" s="23">
        <f ca="1">SUMIF('Comparativo 11-15'!$A67:$A1095,$A68,'Comparativo 11-15'!M67:M1094)</f>
        <v>346482831.19</v>
      </c>
      <c r="N68" s="57">
        <f t="shared" ca="1" si="3"/>
        <v>0.95031393054789637</v>
      </c>
      <c r="O68" s="23">
        <f ca="1">SUMIF('Comparativo 11-15'!$A67:$A1095,$A68,'Comparativo 11-15'!O67:O1094)</f>
        <v>396140673</v>
      </c>
      <c r="P68" s="23">
        <f ca="1">SUMIF('Comparativo 11-15'!$A67:$A1095,$A68,'Comparativo 11-15'!P67:P1094)</f>
        <v>376046785.64999998</v>
      </c>
      <c r="Q68" s="57">
        <f t="shared" ca="1" si="4"/>
        <v>0.94927587920263867</v>
      </c>
    </row>
    <row r="69" spans="1:17" x14ac:dyDescent="0.2">
      <c r="A69" s="11" t="s">
        <v>17</v>
      </c>
      <c r="B69" s="12" t="s">
        <v>181</v>
      </c>
      <c r="C69" s="23">
        <f ca="1">SUMIF('Comparativo 11-15'!$A68:$A1096,$A69,'Comparativo 11-15'!C68:C1095)</f>
        <v>22625000</v>
      </c>
      <c r="D69" s="23">
        <f ca="1">SUMIF('Comparativo 11-15'!$A68:$A1096,$A69,'Comparativo 11-15'!D68:D1095)</f>
        <v>4242669.33</v>
      </c>
      <c r="E69" s="57">
        <f t="shared" ca="1" si="0"/>
        <v>0.18752129635359116</v>
      </c>
      <c r="F69" s="23">
        <f ca="1">SUMIF('Comparativo 11-15'!$A68:$A1096,$A69,'Comparativo 11-15'!F68:F1095)</f>
        <v>50366963</v>
      </c>
      <c r="G69" s="23">
        <f ca="1">SUMIF('Comparativo 11-15'!$A68:$A1096,$A69,'Comparativo 11-15'!G68:G1095)</f>
        <v>28645198.780000001</v>
      </c>
      <c r="H69" s="57">
        <f t="shared" ca="1" si="1"/>
        <v>0.56872991885573887</v>
      </c>
      <c r="I69" s="23">
        <f ca="1">SUMIF('Comparativo 11-15'!$A68:$A1096,$A69,'Comparativo 11-15'!I68:I1095)</f>
        <v>64372000</v>
      </c>
      <c r="J69" s="23">
        <f ca="1">SUMIF('Comparativo 11-15'!$A68:$A1096,$A69,'Comparativo 11-15'!J68:J1095)</f>
        <v>52157018.620000005</v>
      </c>
      <c r="K69" s="57">
        <f t="shared" ca="1" si="2"/>
        <v>0.81024387342322757</v>
      </c>
      <c r="L69" s="23">
        <f ca="1">SUMIF('Comparativo 11-15'!$A68:$A1096,$A69,'Comparativo 11-15'!L68:L1095)</f>
        <v>28808971</v>
      </c>
      <c r="M69" s="23">
        <f ca="1">SUMIF('Comparativo 11-15'!$A68:$A1096,$A69,'Comparativo 11-15'!M68:M1095)</f>
        <v>15726939.560000001</v>
      </c>
      <c r="N69" s="57">
        <f t="shared" ca="1" si="3"/>
        <v>0.54590424489649425</v>
      </c>
      <c r="O69" s="23">
        <f ca="1">SUMIF('Comparativo 11-15'!$A68:$A1096,$A69,'Comparativo 11-15'!O68:O1095)</f>
        <v>38026341</v>
      </c>
      <c r="P69" s="23">
        <f ca="1">SUMIF('Comparativo 11-15'!$A68:$A1096,$A69,'Comparativo 11-15'!P68:P1095)</f>
        <v>31635837.109999999</v>
      </c>
      <c r="Q69" s="57">
        <f t="shared" ca="1" si="4"/>
        <v>0.83194533783831581</v>
      </c>
    </row>
    <row r="70" spans="1:17" x14ac:dyDescent="0.2">
      <c r="A70" s="26" t="s">
        <v>18</v>
      </c>
      <c r="B70" s="21" t="s">
        <v>19</v>
      </c>
      <c r="C70" s="17">
        <f ca="1">SUM(C71:C74)</f>
        <v>218236300</v>
      </c>
      <c r="D70" s="17">
        <f ca="1">SUM(D71:D74)</f>
        <v>136883060.84</v>
      </c>
      <c r="E70" s="56">
        <f t="shared" ca="1" si="0"/>
        <v>0.62722407243891143</v>
      </c>
      <c r="F70" s="17">
        <f ca="1">SUM(F71:F74)</f>
        <v>222283616.68000001</v>
      </c>
      <c r="G70" s="17">
        <f ca="1">SUM(G71:G74)</f>
        <v>141595225.25</v>
      </c>
      <c r="H70" s="56">
        <f t="shared" ca="1" si="1"/>
        <v>0.63700252571398819</v>
      </c>
      <c r="I70" s="17">
        <f ca="1">SUM(I71:I74)</f>
        <v>217800500</v>
      </c>
      <c r="J70" s="17">
        <f ca="1">SUM(J71:J74)</f>
        <v>164721309.47</v>
      </c>
      <c r="K70" s="56">
        <f t="shared" ca="1" si="2"/>
        <v>0.75629445051779032</v>
      </c>
      <c r="L70" s="17">
        <f ca="1">SUM(L71:L74)</f>
        <v>225502488.77000001</v>
      </c>
      <c r="M70" s="17">
        <f ca="1">SUM(M71:M74)</f>
        <v>179129086.35000002</v>
      </c>
      <c r="N70" s="56">
        <f t="shared" ca="1" si="3"/>
        <v>0.79435525225046066</v>
      </c>
      <c r="O70" s="17">
        <f ca="1">SUM(O71:O74)</f>
        <v>266360210</v>
      </c>
      <c r="P70" s="17">
        <f ca="1">SUM(P71:P74)</f>
        <v>189967384.94000003</v>
      </c>
      <c r="Q70" s="56">
        <f t="shared" ca="1" si="4"/>
        <v>0.71319730878722476</v>
      </c>
    </row>
    <row r="71" spans="1:17" x14ac:dyDescent="0.2">
      <c r="A71" s="11" t="s">
        <v>135</v>
      </c>
      <c r="B71" s="12" t="s">
        <v>182</v>
      </c>
      <c r="C71" s="23">
        <f ca="1">SUMIF('Comparativo 11-15'!$A70:$A1098,$A71,'Comparativo 11-15'!C70:C1097)</f>
        <v>15750000</v>
      </c>
      <c r="D71" s="23">
        <f ca="1">SUMIF('Comparativo 11-15'!$A70:$A1098,$A71,'Comparativo 11-15'!D70:D1097)</f>
        <v>7589277</v>
      </c>
      <c r="E71" s="57">
        <f t="shared" ca="1" si="0"/>
        <v>0.48185885714285714</v>
      </c>
      <c r="F71" s="23">
        <f ca="1">SUMIF('Comparativo 11-15'!$A70:$A1098,$A71,'Comparativo 11-15'!F70:F1097)</f>
        <v>17740000</v>
      </c>
      <c r="G71" s="23">
        <f ca="1">SUMIF('Comparativo 11-15'!$A70:$A1098,$A71,'Comparativo 11-15'!G70:G1097)</f>
        <v>8124030</v>
      </c>
      <c r="H71" s="57">
        <f t="shared" ca="1" si="1"/>
        <v>0.45794983089064262</v>
      </c>
      <c r="I71" s="23">
        <f ca="1">SUMIF('Comparativo 11-15'!$A70:$A1098,$A71,'Comparativo 11-15'!I70:I1097)</f>
        <v>13442000</v>
      </c>
      <c r="J71" s="23">
        <f ca="1">SUMIF('Comparativo 11-15'!$A70:$A1098,$A71,'Comparativo 11-15'!J70:J1097)</f>
        <v>7226255</v>
      </c>
      <c r="K71" s="57">
        <f t="shared" ca="1" si="2"/>
        <v>0.53758778455586964</v>
      </c>
      <c r="L71" s="23">
        <f ca="1">SUMIF('Comparativo 11-15'!$A70:$A1098,$A71,'Comparativo 11-15'!L70:L1097)</f>
        <v>18010725</v>
      </c>
      <c r="M71" s="23">
        <f ca="1">SUMIF('Comparativo 11-15'!$A70:$A1098,$A71,'Comparativo 11-15'!M70:M1097)</f>
        <v>9134845</v>
      </c>
      <c r="N71" s="57">
        <f t="shared" ca="1" si="3"/>
        <v>0.50718918866397655</v>
      </c>
      <c r="O71" s="23">
        <f ca="1">SUMIF('Comparativo 11-15'!$A70:$A1098,$A71,'Comparativo 11-15'!O70:O1097)</f>
        <v>12950210</v>
      </c>
      <c r="P71" s="23">
        <f ca="1">SUMIF('Comparativo 11-15'!$A70:$A1098,$A71,'Comparativo 11-15'!P70:P1097)</f>
        <v>8383043.7999999998</v>
      </c>
      <c r="Q71" s="57">
        <f t="shared" ca="1" si="4"/>
        <v>0.64732879235162977</v>
      </c>
    </row>
    <row r="72" spans="1:17" x14ac:dyDescent="0.2">
      <c r="A72" s="11" t="s">
        <v>20</v>
      </c>
      <c r="B72" s="12" t="s">
        <v>183</v>
      </c>
      <c r="C72" s="23">
        <f ca="1">SUMIF('Comparativo 11-15'!$A71:$A1099,$A72,'Comparativo 11-15'!C71:C1098)</f>
        <v>153425000</v>
      </c>
      <c r="D72" s="23">
        <f ca="1">SUMIF('Comparativo 11-15'!$A71:$A1099,$A72,'Comparativo 11-15'!D71:D1098)</f>
        <v>112627579.74000001</v>
      </c>
      <c r="E72" s="57">
        <f t="shared" ca="1" si="0"/>
        <v>0.73408883649991863</v>
      </c>
      <c r="F72" s="23">
        <f ca="1">SUMIF('Comparativo 11-15'!$A71:$A1099,$A72,'Comparativo 11-15'!F71:F1098)</f>
        <v>162667102</v>
      </c>
      <c r="G72" s="23">
        <f ca="1">SUMIF('Comparativo 11-15'!$A71:$A1099,$A72,'Comparativo 11-15'!G71:G1098)</f>
        <v>113381888.22999999</v>
      </c>
      <c r="H72" s="57">
        <f t="shared" ca="1" si="1"/>
        <v>0.697017939312646</v>
      </c>
      <c r="I72" s="23">
        <f ca="1">SUMIF('Comparativo 11-15'!$A71:$A1099,$A72,'Comparativo 11-15'!I71:I1098)</f>
        <v>136439000</v>
      </c>
      <c r="J72" s="23">
        <f ca="1">SUMIF('Comparativo 11-15'!$A71:$A1099,$A72,'Comparativo 11-15'!J71:J1098)</f>
        <v>122460351.08</v>
      </c>
      <c r="K72" s="57">
        <f t="shared" ca="1" si="2"/>
        <v>0.89754653053745626</v>
      </c>
      <c r="L72" s="23">
        <f ca="1">SUMIF('Comparativo 11-15'!$A71:$A1099,$A72,'Comparativo 11-15'!L71:L1098)</f>
        <v>164575000</v>
      </c>
      <c r="M72" s="23">
        <f ca="1">SUMIF('Comparativo 11-15'!$A71:$A1099,$A72,'Comparativo 11-15'!M71:M1098)</f>
        <v>140759678.56</v>
      </c>
      <c r="N72" s="57">
        <f t="shared" ca="1" si="3"/>
        <v>0.85529198578155863</v>
      </c>
      <c r="O72" s="23">
        <f ca="1">SUMIF('Comparativo 11-15'!$A71:$A1099,$A72,'Comparativo 11-15'!O71:O1098)</f>
        <v>208875000</v>
      </c>
      <c r="P72" s="23">
        <f ca="1">SUMIF('Comparativo 11-15'!$A71:$A1099,$A72,'Comparativo 11-15'!P71:P1098)</f>
        <v>154118052.09999999</v>
      </c>
      <c r="Q72" s="57">
        <f t="shared" ca="1" si="4"/>
        <v>0.73784824464392573</v>
      </c>
    </row>
    <row r="73" spans="1:17" x14ac:dyDescent="0.2">
      <c r="A73" s="11" t="s">
        <v>184</v>
      </c>
      <c r="B73" s="12" t="s">
        <v>185</v>
      </c>
      <c r="C73" s="23">
        <f ca="1">SUMIF('Comparativo 11-15'!$A72:$A1100,$A73,'Comparativo 11-15'!C72:C1099)</f>
        <v>22593300</v>
      </c>
      <c r="D73" s="23">
        <f ca="1">SUMIF('Comparativo 11-15'!$A72:$A1100,$A73,'Comparativo 11-15'!D72:D1099)</f>
        <v>5176377.87</v>
      </c>
      <c r="E73" s="57">
        <f t="shared" ref="E73:E137" ca="1" si="5">IFERROR(D73/C73,0)</f>
        <v>0.22911119092828405</v>
      </c>
      <c r="F73" s="23">
        <f ca="1">SUMIF('Comparativo 11-15'!$A72:$A1100,$A73,'Comparativo 11-15'!F72:F1099)</f>
        <v>20018514.68</v>
      </c>
      <c r="G73" s="23">
        <f ca="1">SUMIF('Comparativo 11-15'!$A72:$A1100,$A73,'Comparativo 11-15'!G72:G1099)</f>
        <v>11208546.029999999</v>
      </c>
      <c r="H73" s="57">
        <f t="shared" ref="H73:H137" ca="1" si="6">IFERROR(G73/F73,0)</f>
        <v>0.55990897472519174</v>
      </c>
      <c r="I73" s="23">
        <f ca="1">SUMIF('Comparativo 11-15'!$A72:$A1100,$A73,'Comparativo 11-15'!I72:I1099)</f>
        <v>38890000</v>
      </c>
      <c r="J73" s="23">
        <f ca="1">SUMIF('Comparativo 11-15'!$A72:$A1100,$A73,'Comparativo 11-15'!J72:J1099)</f>
        <v>16336404.74</v>
      </c>
      <c r="K73" s="57">
        <f t="shared" ref="K73:K137" ca="1" si="7">IFERROR(J73/I73,0)</f>
        <v>0.42006697711493957</v>
      </c>
      <c r="L73" s="23">
        <f ca="1">SUMIF('Comparativo 11-15'!$A72:$A1100,$A73,'Comparativo 11-15'!L72:L1099)</f>
        <v>19777518.550000001</v>
      </c>
      <c r="M73" s="23">
        <f ca="1">SUMIF('Comparativo 11-15'!$A72:$A1100,$A73,'Comparativo 11-15'!M72:M1099)</f>
        <v>15333832.24</v>
      </c>
      <c r="N73" s="57">
        <f t="shared" ref="N73:N137" ca="1" si="8">IFERROR(M73/L73,0)</f>
        <v>0.77531628658237306</v>
      </c>
      <c r="O73" s="23">
        <f ca="1">SUMIF('Comparativo 11-15'!$A72:$A1100,$A73,'Comparativo 11-15'!O72:O1099)</f>
        <v>22925000</v>
      </c>
      <c r="P73" s="23">
        <f ca="1">SUMIF('Comparativo 11-15'!$A72:$A1100,$A73,'Comparativo 11-15'!P72:P1099)</f>
        <v>13203420.299999999</v>
      </c>
      <c r="Q73" s="57">
        <f t="shared" ref="Q73:Q137" ca="1" si="9">IFERROR(P73/O73,0)</f>
        <v>0.57593981679389306</v>
      </c>
    </row>
    <row r="74" spans="1:17" x14ac:dyDescent="0.2">
      <c r="A74" s="11" t="s">
        <v>274</v>
      </c>
      <c r="B74" s="12" t="s">
        <v>275</v>
      </c>
      <c r="C74" s="23">
        <f ca="1">SUMIF('Comparativo 11-15'!$A73:$A1101,$A74,'Comparativo 11-15'!C73:C1100)</f>
        <v>26468000</v>
      </c>
      <c r="D74" s="23">
        <f ca="1">SUMIF('Comparativo 11-15'!$A73:$A1101,$A74,'Comparativo 11-15'!D73:D1100)</f>
        <v>11489826.23</v>
      </c>
      <c r="E74" s="57">
        <f t="shared" ca="1" si="5"/>
        <v>0.43410254760465472</v>
      </c>
      <c r="F74" s="23">
        <f ca="1">SUMIF('Comparativo 11-15'!$A73:$A1101,$A74,'Comparativo 11-15'!F73:F1100)</f>
        <v>21858000</v>
      </c>
      <c r="G74" s="23">
        <f ca="1">SUMIF('Comparativo 11-15'!$A73:$A1101,$A74,'Comparativo 11-15'!G73:G1100)</f>
        <v>8880760.9900000002</v>
      </c>
      <c r="H74" s="57">
        <f t="shared" ca="1" si="6"/>
        <v>0.40629339326562358</v>
      </c>
      <c r="I74" s="23">
        <f ca="1">SUMIF('Comparativo 11-15'!$A73:$A1101,$A74,'Comparativo 11-15'!I73:I1100)</f>
        <v>29029500</v>
      </c>
      <c r="J74" s="23">
        <f ca="1">SUMIF('Comparativo 11-15'!$A73:$A1101,$A74,'Comparativo 11-15'!J73:J1100)</f>
        <v>18698298.649999999</v>
      </c>
      <c r="K74" s="57">
        <f t="shared" ca="1" si="7"/>
        <v>0.64411369985704192</v>
      </c>
      <c r="L74" s="23">
        <f ca="1">SUMIF('Comparativo 11-15'!$A73:$A1101,$A74,'Comparativo 11-15'!L73:L1100)</f>
        <v>23139245.219999999</v>
      </c>
      <c r="M74" s="23">
        <f ca="1">SUMIF('Comparativo 11-15'!$A73:$A1101,$A74,'Comparativo 11-15'!M73:M1100)</f>
        <v>13900730.550000001</v>
      </c>
      <c r="N74" s="57">
        <f t="shared" ca="1" si="8"/>
        <v>0.60074260926994927</v>
      </c>
      <c r="O74" s="23">
        <f ca="1">SUMIF('Comparativo 11-15'!$A73:$A1101,$A74,'Comparativo 11-15'!O73:O1100)</f>
        <v>21610000</v>
      </c>
      <c r="P74" s="23">
        <f ca="1">SUMIF('Comparativo 11-15'!$A73:$A1101,$A74,'Comparativo 11-15'!P73:P1100)</f>
        <v>14262868.74</v>
      </c>
      <c r="Q74" s="57">
        <f t="shared" ca="1" si="9"/>
        <v>0.66001243590930125</v>
      </c>
    </row>
    <row r="75" spans="1:17" x14ac:dyDescent="0.2">
      <c r="A75" s="11"/>
      <c r="B75" s="12"/>
      <c r="C75" s="23"/>
      <c r="D75" s="23"/>
      <c r="E75" s="57">
        <f t="shared" si="5"/>
        <v>0</v>
      </c>
      <c r="F75" s="23"/>
      <c r="G75" s="23"/>
      <c r="H75" s="57">
        <f t="shared" si="6"/>
        <v>0</v>
      </c>
      <c r="I75" s="23"/>
      <c r="J75" s="23"/>
      <c r="K75" s="57">
        <f t="shared" si="7"/>
        <v>0</v>
      </c>
      <c r="L75" s="23"/>
      <c r="M75" s="23"/>
      <c r="N75" s="57">
        <f t="shared" si="8"/>
        <v>0</v>
      </c>
      <c r="O75" s="23"/>
      <c r="P75" s="23"/>
      <c r="Q75" s="57">
        <f t="shared" si="9"/>
        <v>0</v>
      </c>
    </row>
    <row r="76" spans="1:17" x14ac:dyDescent="0.2">
      <c r="A76" s="27" t="s">
        <v>21</v>
      </c>
      <c r="B76" s="28" t="s">
        <v>22</v>
      </c>
      <c r="C76" s="17">
        <f ca="1">SUM(C77:C79)</f>
        <v>859264000</v>
      </c>
      <c r="D76" s="17">
        <f ca="1">SUM(D77:D79)</f>
        <v>774013295.63999999</v>
      </c>
      <c r="E76" s="56">
        <f t="shared" ca="1" si="5"/>
        <v>0.9007863655872933</v>
      </c>
      <c r="F76" s="17">
        <f ca="1">SUM(F77:F79)</f>
        <v>1130000000</v>
      </c>
      <c r="G76" s="17">
        <f ca="1">SUM(G77:G79)</f>
        <v>751613017.59000003</v>
      </c>
      <c r="H76" s="56">
        <f t="shared" ca="1" si="6"/>
        <v>0.66514426335398236</v>
      </c>
      <c r="I76" s="17">
        <f ca="1">SUM(I77:I79)</f>
        <v>1109873690</v>
      </c>
      <c r="J76" s="17">
        <f ca="1">SUM(J77:J79)</f>
        <v>1041647112.2299999</v>
      </c>
      <c r="K76" s="56">
        <f t="shared" ca="1" si="7"/>
        <v>0.93852761950776575</v>
      </c>
      <c r="L76" s="17">
        <f ca="1">SUM(L77:L79)</f>
        <v>1245393986.3</v>
      </c>
      <c r="M76" s="17">
        <f ca="1">SUM(M77:M79)</f>
        <v>1125949226.6199999</v>
      </c>
      <c r="N76" s="56">
        <f t="shared" ca="1" si="8"/>
        <v>0.90409078492914186</v>
      </c>
      <c r="O76" s="17">
        <f ca="1">SUM(O77:O79)</f>
        <v>1310727289</v>
      </c>
      <c r="P76" s="17">
        <f ca="1">SUM(P77:P79)</f>
        <v>1296460345.0599999</v>
      </c>
      <c r="Q76" s="56">
        <f t="shared" ca="1" si="9"/>
        <v>0.98911524612348245</v>
      </c>
    </row>
    <row r="77" spans="1:17" x14ac:dyDescent="0.2">
      <c r="A77" s="11" t="s">
        <v>23</v>
      </c>
      <c r="B77" s="12" t="s">
        <v>186</v>
      </c>
      <c r="C77" s="23">
        <f ca="1">SUMIF('Comparativo 11-15'!$A76:$A1104,$A77,'Comparativo 11-15'!C76:C1103)</f>
        <v>859264000</v>
      </c>
      <c r="D77" s="23">
        <f ca="1">SUMIF('Comparativo 11-15'!$A76:$A1104,$A77,'Comparativo 11-15'!D76:D1103)</f>
        <v>774013295.63999999</v>
      </c>
      <c r="E77" s="57">
        <f t="shared" ca="1" si="5"/>
        <v>0.9007863655872933</v>
      </c>
      <c r="F77" s="23">
        <f ca="1">SUMIF('Comparativo 11-15'!$A76:$A1104,$A77,'Comparativo 11-15'!F76:F1103)</f>
        <v>1130000000</v>
      </c>
      <c r="G77" s="23">
        <f ca="1">SUMIF('Comparativo 11-15'!$A76:$A1104,$A77,'Comparativo 11-15'!G76:G1103)</f>
        <v>751613017.59000003</v>
      </c>
      <c r="H77" s="57">
        <f t="shared" ca="1" si="6"/>
        <v>0.66514426335398236</v>
      </c>
      <c r="I77" s="23">
        <f ca="1">SUMIF('Comparativo 11-15'!$A76:$A1104,$A77,'Comparativo 11-15'!I76:I1103)</f>
        <v>1109873690</v>
      </c>
      <c r="J77" s="23">
        <f ca="1">SUMIF('Comparativo 11-15'!$A76:$A1104,$A77,'Comparativo 11-15'!J76:J1103)</f>
        <v>1041647112.2299999</v>
      </c>
      <c r="K77" s="57">
        <f t="shared" ca="1" si="7"/>
        <v>0.93852761950776575</v>
      </c>
      <c r="L77" s="23">
        <f ca="1">SUMIF('Comparativo 11-15'!$A76:$A1104,$A77,'Comparativo 11-15'!L76:L1103)</f>
        <v>1245393986.3</v>
      </c>
      <c r="M77" s="23">
        <f ca="1">SUMIF('Comparativo 11-15'!$A76:$A1104,$A77,'Comparativo 11-15'!M76:M1103)</f>
        <v>1125949226.6199999</v>
      </c>
      <c r="N77" s="57">
        <f t="shared" ca="1" si="8"/>
        <v>0.90409078492914186</v>
      </c>
      <c r="O77" s="23">
        <f ca="1">SUMIF('Comparativo 11-15'!$A76:$A1104,$A77,'Comparativo 11-15'!O76:O1103)</f>
        <v>1310727289</v>
      </c>
      <c r="P77" s="23">
        <f ca="1">SUMIF('Comparativo 11-15'!$A76:$A1104,$A77,'Comparativo 11-15'!P76:P1103)</f>
        <v>1296460345.0599999</v>
      </c>
      <c r="Q77" s="57">
        <f t="shared" ca="1" si="9"/>
        <v>0.98911524612348245</v>
      </c>
    </row>
    <row r="78" spans="1:17" x14ac:dyDescent="0.2">
      <c r="A78" s="11" t="s">
        <v>578</v>
      </c>
      <c r="B78" s="12" t="s">
        <v>579</v>
      </c>
      <c r="C78" s="23">
        <f ca="1">SUMIF('Comparativo 11-15'!$A77:$A1105,$A78,'Comparativo 11-15'!C77:C1104)</f>
        <v>0</v>
      </c>
      <c r="D78" s="23">
        <f ca="1">SUMIF('Comparativo 11-15'!$A77:$A1105,$A78,'Comparativo 11-15'!D77:D1104)</f>
        <v>0</v>
      </c>
      <c r="E78" s="57">
        <f t="shared" ref="E78" ca="1" si="10">IFERROR(D78/C78,0)</f>
        <v>0</v>
      </c>
      <c r="F78" s="23">
        <f ca="1">SUMIF('Comparativo 11-15'!$A77:$A1105,$A78,'Comparativo 11-15'!F77:F1104)</f>
        <v>0</v>
      </c>
      <c r="G78" s="23">
        <f ca="1">SUMIF('Comparativo 11-15'!$A77:$A1105,$A78,'Comparativo 11-15'!G77:G1104)</f>
        <v>0</v>
      </c>
      <c r="H78" s="57">
        <f t="shared" ref="H78" ca="1" si="11">IFERROR(G78/F78,0)</f>
        <v>0</v>
      </c>
      <c r="I78" s="23">
        <f ca="1">SUMIF('Comparativo 11-15'!$A77:$A1105,$A78,'Comparativo 11-15'!I77:I1104)</f>
        <v>0</v>
      </c>
      <c r="J78" s="23">
        <f ca="1">SUMIF('Comparativo 11-15'!$A77:$A1105,$A78,'Comparativo 11-15'!J77:J1104)</f>
        <v>0</v>
      </c>
      <c r="K78" s="57">
        <f t="shared" ref="K78" ca="1" si="12">IFERROR(J78/I78,0)</f>
        <v>0</v>
      </c>
      <c r="L78" s="23">
        <f ca="1">SUMIF('Comparativo 11-15'!$A77:$A1105,$A78,'Comparativo 11-15'!L77:L1104)</f>
        <v>0</v>
      </c>
      <c r="M78" s="23">
        <f ca="1">SUMIF('Comparativo 11-15'!$A77:$A1105,$A78,'Comparativo 11-15'!M77:M1104)</f>
        <v>0</v>
      </c>
      <c r="N78" s="57">
        <f t="shared" ref="N78" ca="1" si="13">IFERROR(M78/L78,0)</f>
        <v>0</v>
      </c>
      <c r="O78" s="23">
        <f ca="1">SUMIF('Comparativo 11-15'!$A77:$A1105,$A78,'Comparativo 11-15'!O77:O1104)</f>
        <v>0</v>
      </c>
      <c r="P78" s="23">
        <f ca="1">SUMIF('Comparativo 11-15'!$A77:$A1105,$A78,'Comparativo 11-15'!P77:P1104)</f>
        <v>0</v>
      </c>
      <c r="Q78" s="57">
        <f t="shared" ref="Q78" ca="1" si="14">IFERROR(P78/O78,0)</f>
        <v>0</v>
      </c>
    </row>
    <row r="79" spans="1:17" hidden="1" x14ac:dyDescent="0.2">
      <c r="A79" s="11" t="s">
        <v>187</v>
      </c>
      <c r="B79" s="12" t="s">
        <v>188</v>
      </c>
      <c r="C79" s="23">
        <f ca="1">SUMIF('Comparativo 11-15'!$A77:$A1105,$A79,'Comparativo 11-15'!C77:C1104)</f>
        <v>0</v>
      </c>
      <c r="D79" s="23">
        <f ca="1">SUMIF('Comparativo 11-15'!$A77:$A1105,$A79,'Comparativo 11-15'!D77:D1104)</f>
        <v>0</v>
      </c>
      <c r="E79" s="57">
        <f t="shared" ca="1" si="5"/>
        <v>0</v>
      </c>
      <c r="F79" s="23">
        <f ca="1">SUMIF('Comparativo 11-15'!$A77:$A1105,$A79,'Comparativo 11-15'!F77:F1104)</f>
        <v>0</v>
      </c>
      <c r="G79" s="23">
        <f ca="1">SUMIF('Comparativo 11-15'!$A77:$A1105,$A79,'Comparativo 11-15'!G77:G1104)</f>
        <v>0</v>
      </c>
      <c r="H79" s="57">
        <f t="shared" ca="1" si="6"/>
        <v>0</v>
      </c>
      <c r="I79" s="23">
        <f ca="1">SUMIF('Comparativo 11-15'!$A77:$A1105,$A79,'Comparativo 11-15'!I77:I1104)</f>
        <v>0</v>
      </c>
      <c r="J79" s="23">
        <f ca="1">SUMIF('Comparativo 11-15'!$A77:$A1105,$A79,'Comparativo 11-15'!J77:J1104)</f>
        <v>0</v>
      </c>
      <c r="K79" s="57">
        <f t="shared" ca="1" si="7"/>
        <v>0</v>
      </c>
      <c r="L79" s="23">
        <f ca="1">SUMIF('Comparativo 11-15'!$A77:$A1105,$A79,'Comparativo 11-15'!L77:L1104)</f>
        <v>0</v>
      </c>
      <c r="M79" s="23">
        <f ca="1">SUMIF('Comparativo 11-15'!$A77:$A1105,$A79,'Comparativo 11-15'!M77:M1104)</f>
        <v>0</v>
      </c>
      <c r="N79" s="57">
        <f t="shared" ca="1" si="8"/>
        <v>0</v>
      </c>
      <c r="O79" s="23">
        <f ca="1">SUMIF('Comparativo 11-15'!$A77:$A1105,$A79,'Comparativo 11-15'!O77:O1104)</f>
        <v>0</v>
      </c>
      <c r="P79" s="23">
        <f ca="1">SUMIF('Comparativo 11-15'!$A77:$A1105,$A79,'Comparativo 11-15'!P77:P1104)</f>
        <v>0</v>
      </c>
      <c r="Q79" s="57">
        <f t="shared" ca="1" si="9"/>
        <v>0</v>
      </c>
    </row>
    <row r="80" spans="1:17" x14ac:dyDescent="0.2">
      <c r="A80" s="26" t="s">
        <v>24</v>
      </c>
      <c r="B80" s="21" t="s">
        <v>25</v>
      </c>
      <c r="C80" s="17">
        <f ca="1">SUM(C81:C83)</f>
        <v>202419006</v>
      </c>
      <c r="D80" s="17">
        <f ca="1">SUM(D81:D83)</f>
        <v>65681038.980000004</v>
      </c>
      <c r="E80" s="56">
        <f t="shared" ca="1" si="5"/>
        <v>0.3244805924004982</v>
      </c>
      <c r="F80" s="17">
        <f ca="1">SUM(F81:F83)</f>
        <v>156114248</v>
      </c>
      <c r="G80" s="17">
        <f ca="1">SUM(G81:G83)</f>
        <v>88216598.480000004</v>
      </c>
      <c r="H80" s="56">
        <f t="shared" ca="1" si="6"/>
        <v>0.56507717655597978</v>
      </c>
      <c r="I80" s="17">
        <f ca="1">SUM(I81:I83)</f>
        <v>109605467</v>
      </c>
      <c r="J80" s="17">
        <f ca="1">SUM(J81:J83)</f>
        <v>91698903.909999996</v>
      </c>
      <c r="K80" s="56">
        <f t="shared" ca="1" si="7"/>
        <v>0.83662709917562772</v>
      </c>
      <c r="L80" s="17">
        <f ca="1">SUM(L81:L83)</f>
        <v>72704000</v>
      </c>
      <c r="M80" s="17">
        <f ca="1">SUM(M81:M83)</f>
        <v>65268133.07</v>
      </c>
      <c r="N80" s="56">
        <f t="shared" ca="1" si="8"/>
        <v>0.89772410142495596</v>
      </c>
      <c r="O80" s="17">
        <f ca="1">SUM(O81:O83)</f>
        <v>56219718</v>
      </c>
      <c r="P80" s="17">
        <f ca="1">SUM(P81:P83)</f>
        <v>52173830.329999998</v>
      </c>
      <c r="Q80" s="56">
        <f t="shared" ca="1" si="9"/>
        <v>0.92803436562951092</v>
      </c>
    </row>
    <row r="81" spans="1:17" x14ac:dyDescent="0.2">
      <c r="A81" s="11" t="s">
        <v>189</v>
      </c>
      <c r="B81" s="12" t="s">
        <v>190</v>
      </c>
      <c r="C81" s="23">
        <f ca="1">SUMIF('Comparativo 11-15'!$A79:$A1107,$A81,'Comparativo 11-15'!C79:C1106)</f>
        <v>178765006</v>
      </c>
      <c r="D81" s="23">
        <f ca="1">SUMIF('Comparativo 11-15'!$A79:$A1107,$A81,'Comparativo 11-15'!D79:D1106)</f>
        <v>55453858.980000004</v>
      </c>
      <c r="E81" s="57">
        <f t="shared" ca="1" si="5"/>
        <v>0.31020533727948973</v>
      </c>
      <c r="F81" s="23">
        <f ca="1">SUMIF('Comparativo 11-15'!$A79:$A1107,$A81,'Comparativo 11-15'!F79:F1106)</f>
        <v>132900000</v>
      </c>
      <c r="G81" s="23">
        <f ca="1">SUMIF('Comparativo 11-15'!$A79:$A1107,$A81,'Comparativo 11-15'!G79:G1106)</f>
        <v>69035956.900000006</v>
      </c>
      <c r="H81" s="57">
        <f t="shared" ca="1" si="6"/>
        <v>0.51945791497366445</v>
      </c>
      <c r="I81" s="23">
        <f ca="1">SUMIF('Comparativo 11-15'!$A79:$A1107,$A81,'Comparativo 11-15'!I79:I1106)</f>
        <v>91413674</v>
      </c>
      <c r="J81" s="23">
        <f ca="1">SUMIF('Comparativo 11-15'!$A79:$A1107,$A81,'Comparativo 11-15'!J79:J1106)</f>
        <v>76027917.929999992</v>
      </c>
      <c r="K81" s="57">
        <f t="shared" ca="1" si="7"/>
        <v>0.83169086858930963</v>
      </c>
      <c r="L81" s="23">
        <f ca="1">SUMIF('Comparativo 11-15'!$A79:$A1107,$A81,'Comparativo 11-15'!L79:L1106)</f>
        <v>55772000</v>
      </c>
      <c r="M81" s="23">
        <f ca="1">SUMIF('Comparativo 11-15'!$A79:$A1107,$A81,'Comparativo 11-15'!M79:M1106)</f>
        <v>52277936.190000005</v>
      </c>
      <c r="N81" s="57">
        <f t="shared" ca="1" si="8"/>
        <v>0.93735093218819487</v>
      </c>
      <c r="O81" s="23">
        <f ca="1">SUMIF('Comparativo 11-15'!$A79:$A1107,$A81,'Comparativo 11-15'!O79:O1106)</f>
        <v>47553000</v>
      </c>
      <c r="P81" s="23">
        <f ca="1">SUMIF('Comparativo 11-15'!$A79:$A1107,$A81,'Comparativo 11-15'!P79:P1106)</f>
        <v>44554498.289999999</v>
      </c>
      <c r="Q81" s="57">
        <f t="shared" ca="1" si="9"/>
        <v>0.93694400542552514</v>
      </c>
    </row>
    <row r="82" spans="1:17" x14ac:dyDescent="0.2">
      <c r="A82" s="11" t="s">
        <v>26</v>
      </c>
      <c r="B82" s="12" t="s">
        <v>191</v>
      </c>
      <c r="C82" s="23">
        <f ca="1">SUMIF('Comparativo 11-15'!$A80:$A1108,$A82,'Comparativo 11-15'!C80:C1107)</f>
        <v>18890000</v>
      </c>
      <c r="D82" s="23">
        <f ca="1">SUMIF('Comparativo 11-15'!$A80:$A1108,$A82,'Comparativo 11-15'!D80:D1107)</f>
        <v>10208160</v>
      </c>
      <c r="E82" s="57">
        <f t="shared" ca="1" si="5"/>
        <v>0.54040021175224984</v>
      </c>
      <c r="F82" s="23">
        <f ca="1">SUMIF('Comparativo 11-15'!$A80:$A1108,$A82,'Comparativo 11-15'!F80:F1107)</f>
        <v>19890248</v>
      </c>
      <c r="G82" s="23">
        <f ca="1">SUMIF('Comparativo 11-15'!$A80:$A1108,$A82,'Comparativo 11-15'!G80:G1107)</f>
        <v>19056799.580000002</v>
      </c>
      <c r="H82" s="57">
        <f t="shared" ca="1" si="6"/>
        <v>0.95809763558503658</v>
      </c>
      <c r="I82" s="23">
        <f ca="1">SUMIF('Comparativo 11-15'!$A80:$A1108,$A82,'Comparativo 11-15'!I80:I1107)</f>
        <v>16891793</v>
      </c>
      <c r="J82" s="23">
        <f ca="1">SUMIF('Comparativo 11-15'!$A80:$A1108,$A82,'Comparativo 11-15'!J80:J1107)</f>
        <v>15459510.529999999</v>
      </c>
      <c r="K82" s="57">
        <f t="shared" ca="1" si="7"/>
        <v>0.91520838137194782</v>
      </c>
      <c r="L82" s="23">
        <f ca="1">SUMIF('Comparativo 11-15'!$A80:$A1108,$A82,'Comparativo 11-15'!L80:L1107)</f>
        <v>14832000</v>
      </c>
      <c r="M82" s="23">
        <f ca="1">SUMIF('Comparativo 11-15'!$A80:$A1108,$A82,'Comparativo 11-15'!M80:M1107)</f>
        <v>12648623.98</v>
      </c>
      <c r="N82" s="57">
        <f t="shared" ca="1" si="8"/>
        <v>0.85279287891046385</v>
      </c>
      <c r="O82" s="23">
        <f ca="1">SUMIF('Comparativo 11-15'!$A80:$A1108,$A82,'Comparativo 11-15'!O80:O1107)</f>
        <v>7916718</v>
      </c>
      <c r="P82" s="23">
        <f ca="1">SUMIF('Comparativo 11-15'!$A80:$A1108,$A82,'Comparativo 11-15'!P80:P1107)</f>
        <v>7185140.04</v>
      </c>
      <c r="Q82" s="57">
        <f t="shared" ca="1" si="9"/>
        <v>0.9075907516220737</v>
      </c>
    </row>
    <row r="83" spans="1:17" x14ac:dyDescent="0.2">
      <c r="A83" s="11" t="s">
        <v>348</v>
      </c>
      <c r="B83" s="12" t="s">
        <v>349</v>
      </c>
      <c r="C83" s="23">
        <f ca="1">SUMIF('Comparativo 11-15'!$A81:$A1109,$A83,'Comparativo 11-15'!C81:C1108)</f>
        <v>4764000</v>
      </c>
      <c r="D83" s="23">
        <f ca="1">SUMIF('Comparativo 11-15'!$A81:$A1109,$A83,'Comparativo 11-15'!D81:D1108)</f>
        <v>19020</v>
      </c>
      <c r="E83" s="57">
        <f t="shared" ca="1" si="5"/>
        <v>3.9924433249370278E-3</v>
      </c>
      <c r="F83" s="23">
        <f ca="1">SUMIF('Comparativo 11-15'!$A81:$A1109,$A83,'Comparativo 11-15'!F81:F1108)</f>
        <v>3324000</v>
      </c>
      <c r="G83" s="23">
        <f ca="1">SUMIF('Comparativo 11-15'!$A81:$A1109,$A83,'Comparativo 11-15'!G81:G1108)</f>
        <v>123842</v>
      </c>
      <c r="H83" s="57">
        <f t="shared" ca="1" si="6"/>
        <v>3.7256919374247896E-2</v>
      </c>
      <c r="I83" s="23">
        <f ca="1">SUMIF('Comparativo 11-15'!$A81:$A1109,$A83,'Comparativo 11-15'!I81:I1108)</f>
        <v>1300000</v>
      </c>
      <c r="J83" s="23">
        <f ca="1">SUMIF('Comparativo 11-15'!$A81:$A1109,$A83,'Comparativo 11-15'!J81:J1108)</f>
        <v>211475.45</v>
      </c>
      <c r="K83" s="57">
        <f t="shared" ca="1" si="7"/>
        <v>0.16267342307692309</v>
      </c>
      <c r="L83" s="23">
        <f ca="1">SUMIF('Comparativo 11-15'!$A81:$A1109,$A83,'Comparativo 11-15'!L81:L1108)</f>
        <v>2100000</v>
      </c>
      <c r="M83" s="23">
        <f ca="1">SUMIF('Comparativo 11-15'!$A81:$A1109,$A83,'Comparativo 11-15'!M81:M1108)</f>
        <v>341572.9</v>
      </c>
      <c r="N83" s="57">
        <f t="shared" ca="1" si="8"/>
        <v>0.16265376190476191</v>
      </c>
      <c r="O83" s="23">
        <f ca="1">SUMIF('Comparativo 11-15'!$A81:$A1109,$A83,'Comparativo 11-15'!O81:O1108)</f>
        <v>750000</v>
      </c>
      <c r="P83" s="23">
        <f ca="1">SUMIF('Comparativo 11-15'!$A81:$A1109,$A83,'Comparativo 11-15'!P81:P1108)</f>
        <v>434192</v>
      </c>
      <c r="Q83" s="57">
        <f t="shared" ca="1" si="9"/>
        <v>0.5789226666666667</v>
      </c>
    </row>
    <row r="84" spans="1:17" x14ac:dyDescent="0.2">
      <c r="A84" s="29" t="s">
        <v>27</v>
      </c>
      <c r="B84" s="30" t="s">
        <v>28</v>
      </c>
      <c r="C84" s="17">
        <f ca="1">SUM(C85:C93)</f>
        <v>1596752778</v>
      </c>
      <c r="D84" s="17">
        <f ca="1">SUM(D85:D93)</f>
        <v>1496296091.5200002</v>
      </c>
      <c r="E84" s="56">
        <f t="shared" ca="1" si="5"/>
        <v>0.93708688792398653</v>
      </c>
      <c r="F84" s="17">
        <f ca="1">SUM(F85:F93)</f>
        <v>1981379700</v>
      </c>
      <c r="G84" s="17">
        <f ca="1">SUM(G85:G93)</f>
        <v>1700080520.0099998</v>
      </c>
      <c r="H84" s="56">
        <f t="shared" ca="1" si="6"/>
        <v>0.85802863530397522</v>
      </c>
      <c r="I84" s="17">
        <f ca="1">SUM(I85:I93)</f>
        <v>1055557373</v>
      </c>
      <c r="J84" s="17">
        <f ca="1">SUM(J85:J93)</f>
        <v>850597358.41999996</v>
      </c>
      <c r="K84" s="56">
        <f t="shared" ca="1" si="7"/>
        <v>0.80582768893226231</v>
      </c>
      <c r="L84" s="17">
        <f ca="1">SUM(L85:L93)</f>
        <v>415065828</v>
      </c>
      <c r="M84" s="17">
        <f ca="1">SUM(M85:M93)</f>
        <v>304253249.90000004</v>
      </c>
      <c r="N84" s="56">
        <f t="shared" ca="1" si="8"/>
        <v>0.73302408768760419</v>
      </c>
      <c r="O84" s="17">
        <f ca="1">SUM(O85:O93)</f>
        <v>445759452</v>
      </c>
      <c r="P84" s="17">
        <f ca="1">SUM(P85:P93)</f>
        <v>228076027.52999997</v>
      </c>
      <c r="Q84" s="56">
        <f t="shared" ca="1" si="9"/>
        <v>0.51165718754069167</v>
      </c>
    </row>
    <row r="85" spans="1:17" x14ac:dyDescent="0.2">
      <c r="A85" s="11" t="s">
        <v>85</v>
      </c>
      <c r="B85" s="12" t="s">
        <v>192</v>
      </c>
      <c r="C85" s="23">
        <f ca="1">SUMIF('Comparativo 11-15'!$A83:$A1111,$A85,'Comparativo 11-15'!C83:C1110)</f>
        <v>1240269558</v>
      </c>
      <c r="D85" s="23">
        <f ca="1">SUMIF('Comparativo 11-15'!$A83:$A1111,$A85,'Comparativo 11-15'!D83:D1110)</f>
        <v>1226977500.6300001</v>
      </c>
      <c r="E85" s="57">
        <f t="shared" ca="1" si="5"/>
        <v>0.98928292863090661</v>
      </c>
      <c r="F85" s="23">
        <f ca="1">SUMIF('Comparativo 11-15'!$A83:$A1111,$A85,'Comparativo 11-15'!F83:F1110)</f>
        <v>1589081000</v>
      </c>
      <c r="G85" s="23">
        <f ca="1">SUMIF('Comparativo 11-15'!$A83:$A1111,$A85,'Comparativo 11-15'!G83:G1110)</f>
        <v>1422021291.6399999</v>
      </c>
      <c r="H85" s="57">
        <f t="shared" ca="1" si="6"/>
        <v>0.89487023735102234</v>
      </c>
      <c r="I85" s="23">
        <f ca="1">SUMIF('Comparativo 11-15'!$A83:$A1111,$A85,'Comparativo 11-15'!I83:I1110)</f>
        <v>664096486</v>
      </c>
      <c r="J85" s="23">
        <f ca="1">SUMIF('Comparativo 11-15'!$A83:$A1111,$A85,'Comparativo 11-15'!J83:J1110)</f>
        <v>546817543.13</v>
      </c>
      <c r="K85" s="57">
        <f t="shared" ca="1" si="7"/>
        <v>0.82340074771905958</v>
      </c>
      <c r="L85" s="23">
        <f ca="1">SUMIF('Comparativo 11-15'!$A83:$A1111,$A85,'Comparativo 11-15'!L83:L1110)</f>
        <v>32014457</v>
      </c>
      <c r="M85" s="23">
        <f ca="1">SUMIF('Comparativo 11-15'!$A83:$A1111,$A85,'Comparativo 11-15'!M83:M1110)</f>
        <v>25584904.309999999</v>
      </c>
      <c r="N85" s="57">
        <f t="shared" ca="1" si="8"/>
        <v>0.79916721092598875</v>
      </c>
      <c r="O85" s="23">
        <f ca="1">SUMIF('Comparativo 11-15'!$A83:$A1111,$A85,'Comparativo 11-15'!O83:O1110)</f>
        <v>12085933</v>
      </c>
      <c r="P85" s="23">
        <f ca="1">SUMIF('Comparativo 11-15'!$A83:$A1111,$A85,'Comparativo 11-15'!P83:P1110)</f>
        <v>8928349.7699999996</v>
      </c>
      <c r="Q85" s="57">
        <f t="shared" ca="1" si="9"/>
        <v>0.73873897613034922</v>
      </c>
    </row>
    <row r="86" spans="1:17" hidden="1" x14ac:dyDescent="0.2">
      <c r="A86" s="11" t="s">
        <v>193</v>
      </c>
      <c r="B86" s="12" t="s">
        <v>194</v>
      </c>
      <c r="C86" s="23">
        <f ca="1">SUMIF('Comparativo 11-15'!$A84:$A1112,$A86,'Comparativo 11-15'!C84:C1111)</f>
        <v>0</v>
      </c>
      <c r="D86" s="23">
        <f ca="1">SUMIF('Comparativo 11-15'!$A84:$A1112,$A86,'Comparativo 11-15'!D84:D1111)</f>
        <v>0</v>
      </c>
      <c r="E86" s="57">
        <f t="shared" ca="1" si="5"/>
        <v>0</v>
      </c>
      <c r="F86" s="23">
        <f ca="1">SUMIF('Comparativo 11-15'!$A84:$A1112,$A86,'Comparativo 11-15'!F84:F1111)</f>
        <v>0</v>
      </c>
      <c r="G86" s="23">
        <f ca="1">SUMIF('Comparativo 11-15'!$A84:$A1112,$A86,'Comparativo 11-15'!G84:G1111)</f>
        <v>0</v>
      </c>
      <c r="H86" s="57">
        <f t="shared" ca="1" si="6"/>
        <v>0</v>
      </c>
      <c r="I86" s="23">
        <f ca="1">SUMIF('Comparativo 11-15'!$A84:$A1112,$A86,'Comparativo 11-15'!I84:I1111)</f>
        <v>0</v>
      </c>
      <c r="J86" s="23">
        <f ca="1">SUMIF('Comparativo 11-15'!$A84:$A1112,$A86,'Comparativo 11-15'!J84:J1111)</f>
        <v>0</v>
      </c>
      <c r="K86" s="57">
        <f t="shared" ca="1" si="7"/>
        <v>0</v>
      </c>
      <c r="L86" s="23">
        <f ca="1">SUMIF('Comparativo 11-15'!$A84:$A1112,$A86,'Comparativo 11-15'!L84:L1111)</f>
        <v>0</v>
      </c>
      <c r="M86" s="23">
        <f ca="1">SUMIF('Comparativo 11-15'!$A84:$A1112,$A86,'Comparativo 11-15'!M84:M1111)</f>
        <v>0</v>
      </c>
      <c r="N86" s="57">
        <f t="shared" ca="1" si="8"/>
        <v>0</v>
      </c>
      <c r="O86" s="23">
        <f ca="1">SUMIF('Comparativo 11-15'!$A84:$A1112,$A86,'Comparativo 11-15'!O84:O1111)</f>
        <v>0</v>
      </c>
      <c r="P86" s="23">
        <f ca="1">SUMIF('Comparativo 11-15'!$A84:$A1112,$A86,'Comparativo 11-15'!P84:P1111)</f>
        <v>0</v>
      </c>
      <c r="Q86" s="57">
        <f t="shared" ca="1" si="9"/>
        <v>0</v>
      </c>
    </row>
    <row r="87" spans="1:17" ht="25.5" x14ac:dyDescent="0.2">
      <c r="A87" s="11" t="s">
        <v>86</v>
      </c>
      <c r="B87" s="12" t="s">
        <v>195</v>
      </c>
      <c r="C87" s="23">
        <f ca="1">SUMIF('Comparativo 11-15'!$A85:$A1113,$A87,'Comparativo 11-15'!C85:C1112)</f>
        <v>8000000</v>
      </c>
      <c r="D87" s="23">
        <f ca="1">SUMIF('Comparativo 11-15'!$A85:$A1113,$A87,'Comparativo 11-15'!D85:D1112)</f>
        <v>0</v>
      </c>
      <c r="E87" s="57">
        <f t="shared" ca="1" si="5"/>
        <v>0</v>
      </c>
      <c r="F87" s="23">
        <f ca="1">SUMIF('Comparativo 11-15'!$A85:$A1113,$A87,'Comparativo 11-15'!F85:F1112)</f>
        <v>0</v>
      </c>
      <c r="G87" s="23">
        <f ca="1">SUMIF('Comparativo 11-15'!$A85:$A1113,$A87,'Comparativo 11-15'!G85:G1112)</f>
        <v>0</v>
      </c>
      <c r="H87" s="57">
        <f t="shared" ca="1" si="6"/>
        <v>0</v>
      </c>
      <c r="I87" s="23">
        <f ca="1">SUMIF('Comparativo 11-15'!$A85:$A1113,$A87,'Comparativo 11-15'!I85:I1112)</f>
        <v>0</v>
      </c>
      <c r="J87" s="23">
        <f ca="1">SUMIF('Comparativo 11-15'!$A85:$A1113,$A87,'Comparativo 11-15'!J85:J1112)</f>
        <v>0</v>
      </c>
      <c r="K87" s="57">
        <f t="shared" ca="1" si="7"/>
        <v>0</v>
      </c>
      <c r="L87" s="23">
        <f ca="1">SUMIF('Comparativo 11-15'!$A85:$A1113,$A87,'Comparativo 11-15'!L85:L1112)</f>
        <v>0</v>
      </c>
      <c r="M87" s="23">
        <f ca="1">SUMIF('Comparativo 11-15'!$A85:$A1113,$A87,'Comparativo 11-15'!M85:M1112)</f>
        <v>0</v>
      </c>
      <c r="N87" s="57">
        <f t="shared" ca="1" si="8"/>
        <v>0</v>
      </c>
      <c r="O87" s="23">
        <f ca="1">SUMIF('Comparativo 11-15'!$A85:$A1113,$A87,'Comparativo 11-15'!O85:O1112)</f>
        <v>0</v>
      </c>
      <c r="P87" s="23">
        <f ca="1">SUMIF('Comparativo 11-15'!$A85:$A1113,$A87,'Comparativo 11-15'!P85:P1112)</f>
        <v>0</v>
      </c>
      <c r="Q87" s="57">
        <f t="shared" ca="1" si="9"/>
        <v>0</v>
      </c>
    </row>
    <row r="88" spans="1:17" ht="25.5" x14ac:dyDescent="0.2">
      <c r="A88" s="11" t="s">
        <v>29</v>
      </c>
      <c r="B88" s="12" t="s">
        <v>196</v>
      </c>
      <c r="C88" s="23">
        <f ca="1">SUMIF('Comparativo 11-15'!$A86:$A1114,$A88,'Comparativo 11-15'!C86:C1113)</f>
        <v>73251220</v>
      </c>
      <c r="D88" s="23">
        <f ca="1">SUMIF('Comparativo 11-15'!$A86:$A1114,$A88,'Comparativo 11-15'!D86:D1113)</f>
        <v>72966042</v>
      </c>
      <c r="E88" s="57">
        <f t="shared" ca="1" si="5"/>
        <v>0.99610684982448072</v>
      </c>
      <c r="F88" s="23">
        <f ca="1">SUMIF('Comparativo 11-15'!$A86:$A1114,$A88,'Comparativo 11-15'!F86:F1113)</f>
        <v>118500000</v>
      </c>
      <c r="G88" s="23">
        <f ca="1">SUMIF('Comparativo 11-15'!$A86:$A1114,$A88,'Comparativo 11-15'!G86:G1113)</f>
        <v>116979123.41</v>
      </c>
      <c r="H88" s="57">
        <f t="shared" ca="1" si="6"/>
        <v>0.98716559839662443</v>
      </c>
      <c r="I88" s="23">
        <f ca="1">SUMIF('Comparativo 11-15'!$A86:$A1114,$A88,'Comparativo 11-15'!I86:I1113)</f>
        <v>122630003</v>
      </c>
      <c r="J88" s="23">
        <f ca="1">SUMIF('Comparativo 11-15'!$A86:$A1114,$A88,'Comparativo 11-15'!J86:J1113)</f>
        <v>120502262.76000001</v>
      </c>
      <c r="K88" s="57">
        <f t="shared" ca="1" si="7"/>
        <v>0.98264910553741081</v>
      </c>
      <c r="L88" s="23">
        <f ca="1">SUMIF('Comparativo 11-15'!$A86:$A1114,$A88,'Comparativo 11-15'!L86:L1113)</f>
        <v>121579252</v>
      </c>
      <c r="M88" s="23">
        <f ca="1">SUMIF('Comparativo 11-15'!$A86:$A1114,$A88,'Comparativo 11-15'!M86:M1113)</f>
        <v>86383817.069999993</v>
      </c>
      <c r="N88" s="57">
        <f t="shared" ca="1" si="8"/>
        <v>0.710514464013975</v>
      </c>
      <c r="O88" s="23">
        <f ca="1">SUMIF('Comparativo 11-15'!$A86:$A1114,$A88,'Comparativo 11-15'!O86:O1113)</f>
        <v>159696761</v>
      </c>
      <c r="P88" s="23">
        <f ca="1">SUMIF('Comparativo 11-15'!$A86:$A1114,$A88,'Comparativo 11-15'!P86:P1113)</f>
        <v>79070974.519999996</v>
      </c>
      <c r="Q88" s="57">
        <f t="shared" ca="1" si="9"/>
        <v>0.4951319865529395</v>
      </c>
    </row>
    <row r="89" spans="1:17" ht="25.5" x14ac:dyDescent="0.2">
      <c r="A89" s="11" t="s">
        <v>30</v>
      </c>
      <c r="B89" s="12" t="s">
        <v>197</v>
      </c>
      <c r="C89" s="23">
        <f ca="1">SUMIF('Comparativo 11-15'!$A87:$A1115,$A89,'Comparativo 11-15'!C87:C1114)</f>
        <v>92900000</v>
      </c>
      <c r="D89" s="23">
        <f ca="1">SUMIF('Comparativo 11-15'!$A87:$A1115,$A89,'Comparativo 11-15'!D87:D1114)</f>
        <v>72402448.379999995</v>
      </c>
      <c r="E89" s="57">
        <f t="shared" ca="1" si="5"/>
        <v>0.77935897072120552</v>
      </c>
      <c r="F89" s="23">
        <f ca="1">SUMIF('Comparativo 11-15'!$A87:$A1115,$A89,'Comparativo 11-15'!F87:F1114)</f>
        <v>112405700</v>
      </c>
      <c r="G89" s="23">
        <f ca="1">SUMIF('Comparativo 11-15'!$A87:$A1115,$A89,'Comparativo 11-15'!G87:G1114)</f>
        <v>63314571.589999996</v>
      </c>
      <c r="H89" s="57">
        <f t="shared" ca="1" si="6"/>
        <v>0.56326833594737635</v>
      </c>
      <c r="I89" s="23">
        <f ca="1">SUMIF('Comparativo 11-15'!$A87:$A1115,$A89,'Comparativo 11-15'!I87:I1114)</f>
        <v>104574659</v>
      </c>
      <c r="J89" s="23">
        <f ca="1">SUMIF('Comparativo 11-15'!$A87:$A1115,$A89,'Comparativo 11-15'!J87:J1114)</f>
        <v>83563794.680000007</v>
      </c>
      <c r="K89" s="57">
        <f t="shared" ca="1" si="7"/>
        <v>0.79908264085279024</v>
      </c>
      <c r="L89" s="23">
        <f ca="1">SUMIF('Comparativo 11-15'!$A87:$A1115,$A89,'Comparativo 11-15'!L87:L1114)</f>
        <v>82922033</v>
      </c>
      <c r="M89" s="23">
        <f ca="1">SUMIF('Comparativo 11-15'!$A87:$A1115,$A89,'Comparativo 11-15'!M87:M1114)</f>
        <v>57141585.980000004</v>
      </c>
      <c r="N89" s="57">
        <f t="shared" ca="1" si="8"/>
        <v>0.68910015725253626</v>
      </c>
      <c r="O89" s="23">
        <f ca="1">SUMIF('Comparativo 11-15'!$A87:$A1115,$A89,'Comparativo 11-15'!O87:O1114)</f>
        <v>57941634</v>
      </c>
      <c r="P89" s="23">
        <f ca="1">SUMIF('Comparativo 11-15'!$A87:$A1115,$A89,'Comparativo 11-15'!P87:P1114)</f>
        <v>32606916.789999999</v>
      </c>
      <c r="Q89" s="57">
        <f t="shared" ca="1" si="9"/>
        <v>0.56275452621857369</v>
      </c>
    </row>
    <row r="90" spans="1:17" ht="25.5" x14ac:dyDescent="0.2">
      <c r="A90" s="11" t="s">
        <v>133</v>
      </c>
      <c r="B90" s="12" t="s">
        <v>198</v>
      </c>
      <c r="C90" s="23">
        <f ca="1">SUMIF('Comparativo 11-15'!$A88:$A1116,$A90,'Comparativo 11-15'!C88:C1115)</f>
        <v>11880000</v>
      </c>
      <c r="D90" s="23">
        <f ca="1">SUMIF('Comparativo 11-15'!$A88:$A1116,$A90,'Comparativo 11-15'!D88:D1115)</f>
        <v>3107135</v>
      </c>
      <c r="E90" s="57">
        <f t="shared" ca="1" si="5"/>
        <v>0.26154335016835017</v>
      </c>
      <c r="F90" s="23">
        <f ca="1">SUMIF('Comparativo 11-15'!$A88:$A1116,$A90,'Comparativo 11-15'!F88:F1115)</f>
        <v>8950000</v>
      </c>
      <c r="G90" s="23">
        <f ca="1">SUMIF('Comparativo 11-15'!$A88:$A1116,$A90,'Comparativo 11-15'!G88:G1115)</f>
        <v>4806631</v>
      </c>
      <c r="H90" s="57">
        <f t="shared" ca="1" si="6"/>
        <v>0.53705374301675979</v>
      </c>
      <c r="I90" s="23">
        <f ca="1">SUMIF('Comparativo 11-15'!$A88:$A1116,$A90,'Comparativo 11-15'!I88:I1115)</f>
        <v>6007581</v>
      </c>
      <c r="J90" s="23">
        <f ca="1">SUMIF('Comparativo 11-15'!$A88:$A1116,$A90,'Comparativo 11-15'!J88:J1115)</f>
        <v>5037173.5</v>
      </c>
      <c r="K90" s="57">
        <f t="shared" ca="1" si="7"/>
        <v>0.83846951044022544</v>
      </c>
      <c r="L90" s="23">
        <f ca="1">SUMIF('Comparativo 11-15'!$A88:$A1116,$A90,'Comparativo 11-15'!L88:L1115)</f>
        <v>5113751</v>
      </c>
      <c r="M90" s="23">
        <f ca="1">SUMIF('Comparativo 11-15'!$A88:$A1116,$A90,'Comparativo 11-15'!M88:M1115)</f>
        <v>4609199</v>
      </c>
      <c r="N90" s="57">
        <f t="shared" ca="1" si="8"/>
        <v>0.90133426519985038</v>
      </c>
      <c r="O90" s="23">
        <f ca="1">SUMIF('Comparativo 11-15'!$A88:$A1116,$A90,'Comparativo 11-15'!O88:O1115)</f>
        <v>7526790</v>
      </c>
      <c r="P90" s="23">
        <f ca="1">SUMIF('Comparativo 11-15'!$A88:$A1116,$A90,'Comparativo 11-15'!P88:P1115)</f>
        <v>4604653</v>
      </c>
      <c r="Q90" s="57">
        <f t="shared" ca="1" si="9"/>
        <v>0.61176849626467589</v>
      </c>
    </row>
    <row r="91" spans="1:17" ht="25.5" x14ac:dyDescent="0.2">
      <c r="A91" s="11" t="s">
        <v>31</v>
      </c>
      <c r="B91" s="12" t="s">
        <v>278</v>
      </c>
      <c r="C91" s="23">
        <f ca="1">SUMIF('Comparativo 11-15'!$A89:$A1117,$A91,'Comparativo 11-15'!C89:C1116)</f>
        <v>22364000</v>
      </c>
      <c r="D91" s="23">
        <f ca="1">SUMIF('Comparativo 11-15'!$A89:$A1117,$A91,'Comparativo 11-15'!D89:D1116)</f>
        <v>13732982.539999999</v>
      </c>
      <c r="E91" s="57">
        <f t="shared" ca="1" si="5"/>
        <v>0.61406647021999639</v>
      </c>
      <c r="F91" s="23">
        <f ca="1">SUMIF('Comparativo 11-15'!$A89:$A1117,$A91,'Comparativo 11-15'!F89:F1116)</f>
        <v>23564000</v>
      </c>
      <c r="G91" s="23">
        <f ca="1">SUMIF('Comparativo 11-15'!$A89:$A1117,$A91,'Comparativo 11-15'!G89:G1116)</f>
        <v>9343654.0600000005</v>
      </c>
      <c r="H91" s="57">
        <f t="shared" ca="1" si="6"/>
        <v>0.39652240960787644</v>
      </c>
      <c r="I91" s="23">
        <f ca="1">SUMIF('Comparativo 11-15'!$A89:$A1117,$A91,'Comparativo 11-15'!I89:I1116)</f>
        <v>20000000</v>
      </c>
      <c r="J91" s="23">
        <f ca="1">SUMIF('Comparativo 11-15'!$A89:$A1117,$A91,'Comparativo 11-15'!J89:J1116)</f>
        <v>11663479.4</v>
      </c>
      <c r="K91" s="57">
        <f t="shared" ca="1" si="7"/>
        <v>0.58317397000000004</v>
      </c>
      <c r="L91" s="23">
        <f ca="1">SUMIF('Comparativo 11-15'!$A89:$A1117,$A91,'Comparativo 11-15'!L89:L1116)</f>
        <v>25033024</v>
      </c>
      <c r="M91" s="23">
        <f ca="1">SUMIF('Comparativo 11-15'!$A89:$A1117,$A91,'Comparativo 11-15'!M89:M1116)</f>
        <v>12952296.43</v>
      </c>
      <c r="N91" s="57">
        <f t="shared" ca="1" si="8"/>
        <v>0.51740838142447354</v>
      </c>
      <c r="O91" s="23">
        <f ca="1">SUMIF('Comparativo 11-15'!$A89:$A1117,$A91,'Comparativo 11-15'!O89:O1116)</f>
        <v>23401482</v>
      </c>
      <c r="P91" s="23">
        <f ca="1">SUMIF('Comparativo 11-15'!$A89:$A1117,$A91,'Comparativo 11-15'!P89:P1116)</f>
        <v>14015239.26</v>
      </c>
      <c r="Q91" s="57">
        <f t="shared" ca="1" si="9"/>
        <v>0.59890391813646671</v>
      </c>
    </row>
    <row r="92" spans="1:17" ht="25.5" x14ac:dyDescent="0.2">
      <c r="A92" s="11" t="s">
        <v>32</v>
      </c>
      <c r="B92" s="12" t="s">
        <v>199</v>
      </c>
      <c r="C92" s="23">
        <f ca="1">SUMIF('Comparativo 11-15'!$A90:$A1118,$A92,'Comparativo 11-15'!C90:C1117)</f>
        <v>119338000</v>
      </c>
      <c r="D92" s="23">
        <f ca="1">SUMIF('Comparativo 11-15'!$A90:$A1118,$A92,'Comparativo 11-15'!D90:D1117)</f>
        <v>101976628.97</v>
      </c>
      <c r="E92" s="57">
        <f t="shared" ca="1" si="5"/>
        <v>0.85451933977442218</v>
      </c>
      <c r="F92" s="23">
        <f ca="1">SUMIF('Comparativo 11-15'!$A90:$A1118,$A92,'Comparativo 11-15'!F90:F1117)</f>
        <v>94529000</v>
      </c>
      <c r="G92" s="23">
        <f ca="1">SUMIF('Comparativo 11-15'!$A90:$A1118,$A92,'Comparativo 11-15'!G90:G1117)</f>
        <v>68537824.310000002</v>
      </c>
      <c r="H92" s="57">
        <f t="shared" ca="1" si="6"/>
        <v>0.72504548138666447</v>
      </c>
      <c r="I92" s="23">
        <f ca="1">SUMIF('Comparativo 11-15'!$A90:$A1118,$A92,'Comparativo 11-15'!I90:I1117)</f>
        <v>97598644</v>
      </c>
      <c r="J92" s="23">
        <f ca="1">SUMIF('Comparativo 11-15'!$A90:$A1118,$A92,'Comparativo 11-15'!J90:J1117)</f>
        <v>71472100</v>
      </c>
      <c r="K92" s="57">
        <f t="shared" ca="1" si="7"/>
        <v>0.73230628081267191</v>
      </c>
      <c r="L92" s="23">
        <f ca="1">SUMIF('Comparativo 11-15'!$A90:$A1118,$A92,'Comparativo 11-15'!L90:L1117)</f>
        <v>105849976</v>
      </c>
      <c r="M92" s="23">
        <f ca="1">SUMIF('Comparativo 11-15'!$A90:$A1118,$A92,'Comparativo 11-15'!M90:M1117)</f>
        <v>85192338.670000002</v>
      </c>
      <c r="N92" s="57">
        <f t="shared" ca="1" si="8"/>
        <v>0.80484041555191288</v>
      </c>
      <c r="O92" s="23">
        <f ca="1">SUMIF('Comparativo 11-15'!$A90:$A1118,$A92,'Comparativo 11-15'!O90:O1117)</f>
        <v>109978539</v>
      </c>
      <c r="P92" s="23">
        <f ca="1">SUMIF('Comparativo 11-15'!$A90:$A1118,$A92,'Comparativo 11-15'!P90:P1117)</f>
        <v>52946743.400000006</v>
      </c>
      <c r="Q92" s="57">
        <f t="shared" ca="1" si="9"/>
        <v>0.4814279575035999</v>
      </c>
    </row>
    <row r="93" spans="1:17" ht="25.5" x14ac:dyDescent="0.2">
      <c r="A93" s="11" t="s">
        <v>33</v>
      </c>
      <c r="B93" s="12" t="s">
        <v>279</v>
      </c>
      <c r="C93" s="23">
        <f ca="1">SUMIF('Comparativo 11-15'!$A91:$A1119,$A93,'Comparativo 11-15'!C91:C1118)</f>
        <v>28750000</v>
      </c>
      <c r="D93" s="23">
        <f ca="1">SUMIF('Comparativo 11-15'!$A91:$A1119,$A93,'Comparativo 11-15'!D91:D1118)</f>
        <v>5133354</v>
      </c>
      <c r="E93" s="57">
        <f t="shared" ca="1" si="5"/>
        <v>0.17855144347826088</v>
      </c>
      <c r="F93" s="23">
        <f ca="1">SUMIF('Comparativo 11-15'!$A91:$A1119,$A93,'Comparativo 11-15'!F91:F1118)</f>
        <v>34350000</v>
      </c>
      <c r="G93" s="23">
        <f ca="1">SUMIF('Comparativo 11-15'!$A91:$A1119,$A93,'Comparativo 11-15'!G91:G1118)</f>
        <v>15077424</v>
      </c>
      <c r="H93" s="57">
        <f t="shared" ca="1" si="6"/>
        <v>0.43893519650655022</v>
      </c>
      <c r="I93" s="23">
        <f ca="1">SUMIF('Comparativo 11-15'!$A91:$A1119,$A93,'Comparativo 11-15'!I91:I1118)</f>
        <v>40650000</v>
      </c>
      <c r="J93" s="23">
        <f ca="1">SUMIF('Comparativo 11-15'!$A91:$A1119,$A93,'Comparativo 11-15'!J91:J1118)</f>
        <v>11541004.949999999</v>
      </c>
      <c r="K93" s="57">
        <f t="shared" ca="1" si="7"/>
        <v>0.28391156088560882</v>
      </c>
      <c r="L93" s="23">
        <f ca="1">SUMIF('Comparativo 11-15'!$A91:$A1119,$A93,'Comparativo 11-15'!L91:L1118)</f>
        <v>42553335</v>
      </c>
      <c r="M93" s="23">
        <f ca="1">SUMIF('Comparativo 11-15'!$A91:$A1119,$A93,'Comparativo 11-15'!M91:M1118)</f>
        <v>32389108.440000001</v>
      </c>
      <c r="N93" s="57">
        <f t="shared" ca="1" si="8"/>
        <v>0.76114148139035409</v>
      </c>
      <c r="O93" s="23">
        <f ca="1">SUMIF('Comparativo 11-15'!$A91:$A1119,$A93,'Comparativo 11-15'!O91:O1118)</f>
        <v>75128313</v>
      </c>
      <c r="P93" s="23">
        <f ca="1">SUMIF('Comparativo 11-15'!$A91:$A1119,$A93,'Comparativo 11-15'!P91:P1118)</f>
        <v>35903150.789999999</v>
      </c>
      <c r="Q93" s="57">
        <f t="shared" ca="1" si="9"/>
        <v>0.47789108202123476</v>
      </c>
    </row>
    <row r="94" spans="1:17" x14ac:dyDescent="0.2">
      <c r="A94" s="26" t="s">
        <v>272</v>
      </c>
      <c r="B94" s="12"/>
      <c r="C94" s="17">
        <f ca="1">SUM(C95:C97)</f>
        <v>11580000</v>
      </c>
      <c r="D94" s="17">
        <f ca="1">SUM(D95:D97)</f>
        <v>7431729.3899999997</v>
      </c>
      <c r="E94" s="56">
        <f t="shared" ca="1" si="5"/>
        <v>0.64177283160621756</v>
      </c>
      <c r="F94" s="17">
        <f ca="1">SUM(F95:F97)</f>
        <v>11350000</v>
      </c>
      <c r="G94" s="17">
        <f ca="1">SUM(G95:G97)</f>
        <v>7167020</v>
      </c>
      <c r="H94" s="56">
        <f t="shared" ca="1" si="6"/>
        <v>0.63145550660792948</v>
      </c>
      <c r="I94" s="17">
        <f ca="1">SUM(I95:I97)</f>
        <v>11200000</v>
      </c>
      <c r="J94" s="17">
        <f ca="1">SUM(J95:J97)</f>
        <v>9432825</v>
      </c>
      <c r="K94" s="56">
        <f t="shared" ca="1" si="7"/>
        <v>0.84221651785714291</v>
      </c>
      <c r="L94" s="17">
        <f ca="1">SUM(L95:L97)</f>
        <v>15450000</v>
      </c>
      <c r="M94" s="17">
        <f ca="1">SUM(M95:M97)</f>
        <v>9029213</v>
      </c>
      <c r="N94" s="56">
        <f t="shared" ca="1" si="8"/>
        <v>0.58441508090614891</v>
      </c>
      <c r="O94" s="17">
        <f ca="1">SUM(O95:O97)</f>
        <v>21630000</v>
      </c>
      <c r="P94" s="17">
        <f ca="1">SUM(P95:P97)</f>
        <v>18225138</v>
      </c>
      <c r="Q94" s="56">
        <f t="shared" ca="1" si="9"/>
        <v>0.84258613037447994</v>
      </c>
    </row>
    <row r="95" spans="1:17" x14ac:dyDescent="0.2">
      <c r="A95" s="11" t="s">
        <v>200</v>
      </c>
      <c r="B95" s="12" t="s">
        <v>201</v>
      </c>
      <c r="C95" s="23">
        <f ca="1">SUMIF('Comparativo 11-15'!$A93:$A1121,$A95,'Comparativo 11-15'!C93:C1120)</f>
        <v>3300000</v>
      </c>
      <c r="D95" s="23">
        <f ca="1">SUMIF('Comparativo 11-15'!$A93:$A1121,$A95,'Comparativo 11-15'!D93:D1120)</f>
        <v>1080930.47</v>
      </c>
      <c r="E95" s="57">
        <f t="shared" ca="1" si="5"/>
        <v>0.32755468787878789</v>
      </c>
      <c r="F95" s="23">
        <f ca="1">SUMIF('Comparativo 11-15'!$A93:$A1121,$A95,'Comparativo 11-15'!F93:F1120)</f>
        <v>0</v>
      </c>
      <c r="G95" s="23">
        <f ca="1">SUMIF('Comparativo 11-15'!$A93:$A1121,$A95,'Comparativo 11-15'!G93:G1120)</f>
        <v>0</v>
      </c>
      <c r="H95" s="57">
        <f t="shared" ca="1" si="6"/>
        <v>0</v>
      </c>
      <c r="I95" s="23">
        <f ca="1">SUMIF('Comparativo 11-15'!$A93:$A1121,$A95,'Comparativo 11-15'!I93:I1120)</f>
        <v>0</v>
      </c>
      <c r="J95" s="23">
        <f ca="1">SUMIF('Comparativo 11-15'!$A93:$A1121,$A95,'Comparativo 11-15'!J93:J1120)</f>
        <v>0</v>
      </c>
      <c r="K95" s="57">
        <f t="shared" ca="1" si="7"/>
        <v>0</v>
      </c>
      <c r="L95" s="23">
        <f ca="1">SUMIF('Comparativo 11-15'!$A93:$A1121,$A95,'Comparativo 11-15'!L93:L1120)</f>
        <v>0</v>
      </c>
      <c r="M95" s="23">
        <f ca="1">SUMIF('Comparativo 11-15'!$A93:$A1121,$A95,'Comparativo 11-15'!M93:M1120)</f>
        <v>0</v>
      </c>
      <c r="N95" s="57">
        <f t="shared" ca="1" si="8"/>
        <v>0</v>
      </c>
      <c r="O95" s="23">
        <f ca="1">SUMIF('Comparativo 11-15'!$A93:$A1121,$A95,'Comparativo 11-15'!O93:O1120)</f>
        <v>0</v>
      </c>
      <c r="P95" s="23">
        <f ca="1">SUMIF('Comparativo 11-15'!$A93:$A1121,$A95,'Comparativo 11-15'!P93:P1120)</f>
        <v>0</v>
      </c>
      <c r="Q95" s="57">
        <f t="shared" ca="1" si="9"/>
        <v>0</v>
      </c>
    </row>
    <row r="96" spans="1:17" hidden="1" x14ac:dyDescent="0.2">
      <c r="A96" s="11" t="s">
        <v>332</v>
      </c>
      <c r="B96" s="12" t="s">
        <v>333</v>
      </c>
      <c r="C96" s="23">
        <f ca="1">SUMIF('Comparativo 11-15'!$A94:$A1122,$A96,'Comparativo 11-15'!C94:C1121)</f>
        <v>0</v>
      </c>
      <c r="D96" s="23">
        <f ca="1">SUMIF('Comparativo 11-15'!$A94:$A1122,$A96,'Comparativo 11-15'!D94:D1121)</f>
        <v>0</v>
      </c>
      <c r="E96" s="57">
        <f t="shared" ca="1" si="5"/>
        <v>0</v>
      </c>
      <c r="F96" s="23">
        <f ca="1">SUMIF('Comparativo 11-15'!$A94:$A1122,$A96,'Comparativo 11-15'!F94:F1121)</f>
        <v>0</v>
      </c>
      <c r="G96" s="23">
        <f ca="1">SUMIF('Comparativo 11-15'!$A94:$A1122,$A96,'Comparativo 11-15'!G94:G1121)</f>
        <v>0</v>
      </c>
      <c r="H96" s="57">
        <f t="shared" ca="1" si="6"/>
        <v>0</v>
      </c>
      <c r="I96" s="23">
        <f ca="1">SUMIF('Comparativo 11-15'!$A94:$A1122,$A96,'Comparativo 11-15'!I94:I1121)</f>
        <v>0</v>
      </c>
      <c r="J96" s="23">
        <f ca="1">SUMIF('Comparativo 11-15'!$A94:$A1122,$A96,'Comparativo 11-15'!J94:J1121)</f>
        <v>0</v>
      </c>
      <c r="K96" s="57">
        <f t="shared" ca="1" si="7"/>
        <v>0</v>
      </c>
      <c r="L96" s="23">
        <f ca="1">SUMIF('Comparativo 11-15'!$A94:$A1122,$A96,'Comparativo 11-15'!L94:L1121)</f>
        <v>0</v>
      </c>
      <c r="M96" s="23">
        <f ca="1">SUMIF('Comparativo 11-15'!$A94:$A1122,$A96,'Comparativo 11-15'!M94:M1121)</f>
        <v>0</v>
      </c>
      <c r="N96" s="57">
        <f t="shared" ca="1" si="8"/>
        <v>0</v>
      </c>
      <c r="O96" s="23">
        <f ca="1">SUMIF('Comparativo 11-15'!$A94:$A1122,$A96,'Comparativo 11-15'!O94:O1121)</f>
        <v>0</v>
      </c>
      <c r="P96" s="23">
        <f ca="1">SUMIF('Comparativo 11-15'!$A94:$A1122,$A96,'Comparativo 11-15'!P94:P1121)</f>
        <v>0</v>
      </c>
      <c r="Q96" s="57">
        <f t="shared" ca="1" si="9"/>
        <v>0</v>
      </c>
    </row>
    <row r="97" spans="1:17" x14ac:dyDescent="0.2">
      <c r="A97" s="11" t="s">
        <v>142</v>
      </c>
      <c r="B97" s="12" t="s">
        <v>202</v>
      </c>
      <c r="C97" s="23">
        <f ca="1">SUMIF('Comparativo 11-15'!$A95:$A1123,$A97,'Comparativo 11-15'!C95:C1122)</f>
        <v>8280000</v>
      </c>
      <c r="D97" s="23">
        <f ca="1">SUMIF('Comparativo 11-15'!$A95:$A1123,$A97,'Comparativo 11-15'!D95:D1122)</f>
        <v>6350798.9199999999</v>
      </c>
      <c r="E97" s="57">
        <f t="shared" ca="1" si="5"/>
        <v>0.76700470048309177</v>
      </c>
      <c r="F97" s="23">
        <f ca="1">SUMIF('Comparativo 11-15'!$A95:$A1123,$A97,'Comparativo 11-15'!F95:F1122)</f>
        <v>11350000</v>
      </c>
      <c r="G97" s="23">
        <f ca="1">SUMIF('Comparativo 11-15'!$A95:$A1123,$A97,'Comparativo 11-15'!G95:G1122)</f>
        <v>7167020</v>
      </c>
      <c r="H97" s="57">
        <f t="shared" ca="1" si="6"/>
        <v>0.63145550660792948</v>
      </c>
      <c r="I97" s="23">
        <f ca="1">SUMIF('Comparativo 11-15'!$A95:$A1123,$A97,'Comparativo 11-15'!I95:I1122)</f>
        <v>11200000</v>
      </c>
      <c r="J97" s="23">
        <f ca="1">SUMIF('Comparativo 11-15'!$A95:$A1123,$A97,'Comparativo 11-15'!J95:J1122)</f>
        <v>9432825</v>
      </c>
      <c r="K97" s="57">
        <f t="shared" ca="1" si="7"/>
        <v>0.84221651785714291</v>
      </c>
      <c r="L97" s="23">
        <f ca="1">SUMIF('Comparativo 11-15'!$A95:$A1123,$A97,'Comparativo 11-15'!L95:L1122)</f>
        <v>15450000</v>
      </c>
      <c r="M97" s="23">
        <f ca="1">SUMIF('Comparativo 11-15'!$A95:$A1123,$A97,'Comparativo 11-15'!M95:M1122)</f>
        <v>9029213</v>
      </c>
      <c r="N97" s="57">
        <f t="shared" ca="1" si="8"/>
        <v>0.58441508090614891</v>
      </c>
      <c r="O97" s="23">
        <f ca="1">SUMIF('Comparativo 11-15'!$A95:$A1123,$A97,'Comparativo 11-15'!O95:O1122)</f>
        <v>21630000</v>
      </c>
      <c r="P97" s="23">
        <f ca="1">SUMIF('Comparativo 11-15'!$A95:$A1123,$A97,'Comparativo 11-15'!P95:P1122)</f>
        <v>18225138</v>
      </c>
      <c r="Q97" s="57">
        <f t="shared" ca="1" si="9"/>
        <v>0.84258613037447994</v>
      </c>
    </row>
    <row r="98" spans="1:17" x14ac:dyDescent="0.2">
      <c r="A98" s="26" t="s">
        <v>34</v>
      </c>
      <c r="B98" s="31" t="s">
        <v>35</v>
      </c>
      <c r="C98" s="17">
        <f ca="1">SUM(C99:C102)</f>
        <v>20984000</v>
      </c>
      <c r="D98" s="17">
        <f ca="1">SUM(D99:D102)</f>
        <v>4144793.7800000003</v>
      </c>
      <c r="E98" s="56">
        <f t="shared" ca="1" si="5"/>
        <v>0.19752162504765536</v>
      </c>
      <c r="F98" s="17">
        <f ca="1">SUM(F99:F102)</f>
        <v>82487000</v>
      </c>
      <c r="G98" s="17">
        <f ca="1">SUM(G99:G102)</f>
        <v>8801864</v>
      </c>
      <c r="H98" s="56">
        <f t="shared" ca="1" si="6"/>
        <v>0.10670607489665038</v>
      </c>
      <c r="I98" s="17">
        <f ca="1">SUM(I99:I102)</f>
        <v>38600000</v>
      </c>
      <c r="J98" s="17">
        <f ca="1">SUM(J99:J102)</f>
        <v>15691160.220000001</v>
      </c>
      <c r="K98" s="56">
        <f t="shared" ca="1" si="7"/>
        <v>0.4065067414507772</v>
      </c>
      <c r="L98" s="17">
        <f ca="1">SUM(L99:L102)</f>
        <v>14200000</v>
      </c>
      <c r="M98" s="17">
        <f ca="1">SUM(M99:M102)</f>
        <v>6090126</v>
      </c>
      <c r="N98" s="56">
        <f t="shared" ca="1" si="8"/>
        <v>0.42888211267605636</v>
      </c>
      <c r="O98" s="17">
        <f ca="1">SUM(O99:O102)</f>
        <v>35350000</v>
      </c>
      <c r="P98" s="17">
        <f ca="1">SUM(P99:P102)</f>
        <v>15424831.079999998</v>
      </c>
      <c r="Q98" s="56">
        <f t="shared" ca="1" si="9"/>
        <v>0.43634599943422908</v>
      </c>
    </row>
    <row r="99" spans="1:17" x14ac:dyDescent="0.2">
      <c r="A99" s="11" t="s">
        <v>389</v>
      </c>
      <c r="B99" s="12" t="s">
        <v>390</v>
      </c>
      <c r="C99" s="23">
        <f ca="1">SUMIF('Comparativo 11-15'!$A97:$A1125,$A99,'Comparativo 11-15'!C97:C1124)</f>
        <v>0</v>
      </c>
      <c r="D99" s="23">
        <f ca="1">SUMIF('Comparativo 11-15'!$A97:$A1125,$A99,'Comparativo 11-15'!D97:D1124)</f>
        <v>0</v>
      </c>
      <c r="E99" s="57">
        <f t="shared" ca="1" si="5"/>
        <v>0</v>
      </c>
      <c r="F99" s="23">
        <f ca="1">SUMIF('Comparativo 11-15'!$A97:$A1125,$A99,'Comparativo 11-15'!F97:F1124)</f>
        <v>0</v>
      </c>
      <c r="G99" s="23">
        <f ca="1">SUMIF('Comparativo 11-15'!$A97:$A1125,$A99,'Comparativo 11-15'!G97:G1124)</f>
        <v>0</v>
      </c>
      <c r="H99" s="57">
        <f t="shared" ca="1" si="6"/>
        <v>0</v>
      </c>
      <c r="I99" s="23">
        <f ca="1">SUMIF('Comparativo 11-15'!$A97:$A1125,$A99,'Comparativo 11-15'!I97:I1124)</f>
        <v>0</v>
      </c>
      <c r="J99" s="23">
        <f ca="1">SUMIF('Comparativo 11-15'!$A97:$A1125,$A99,'Comparativo 11-15'!J97:J1124)</f>
        <v>0</v>
      </c>
      <c r="K99" s="57">
        <f t="shared" ca="1" si="7"/>
        <v>0</v>
      </c>
      <c r="L99" s="23">
        <f ca="1">SUMIF('Comparativo 11-15'!$A97:$A1125,$A99,'Comparativo 11-15'!L97:L1124)</f>
        <v>0</v>
      </c>
      <c r="M99" s="23">
        <f ca="1">SUMIF('Comparativo 11-15'!$A97:$A1125,$A99,'Comparativo 11-15'!M97:M1124)</f>
        <v>0</v>
      </c>
      <c r="N99" s="57">
        <f t="shared" ca="1" si="8"/>
        <v>0</v>
      </c>
      <c r="O99" s="23">
        <f ca="1">SUMIF('Comparativo 11-15'!$A97:$A1125,$A99,'Comparativo 11-15'!O97:O1124)</f>
        <v>2000000</v>
      </c>
      <c r="P99" s="23">
        <f ca="1">SUMIF('Comparativo 11-15'!$A97:$A1125,$A99,'Comparativo 11-15'!P97:P1124)</f>
        <v>286999.67999999999</v>
      </c>
      <c r="Q99" s="57">
        <f t="shared" ca="1" si="9"/>
        <v>0.14349983999999999</v>
      </c>
    </row>
    <row r="100" spans="1:17" x14ac:dyDescent="0.2">
      <c r="A100" s="11" t="s">
        <v>203</v>
      </c>
      <c r="B100" s="12" t="s">
        <v>204</v>
      </c>
      <c r="C100" s="23">
        <f ca="1">SUMIF('Comparativo 11-15'!$A98:$A1126,$A100,'Comparativo 11-15'!C98:C1125)</f>
        <v>11837000</v>
      </c>
      <c r="D100" s="23">
        <f ca="1">SUMIF('Comparativo 11-15'!$A98:$A1126,$A100,'Comparativo 11-15'!D98:D1125)</f>
        <v>1609933.78</v>
      </c>
      <c r="E100" s="57">
        <f t="shared" ca="1" si="5"/>
        <v>0.13600859846244825</v>
      </c>
      <c r="F100" s="23">
        <f ca="1">SUMIF('Comparativo 11-15'!$A98:$A1126,$A100,'Comparativo 11-15'!F98:F1125)</f>
        <v>70487000</v>
      </c>
      <c r="G100" s="23">
        <f ca="1">SUMIF('Comparativo 11-15'!$A98:$A1126,$A100,'Comparativo 11-15'!G98:G1125)</f>
        <v>0</v>
      </c>
      <c r="H100" s="57">
        <f t="shared" ca="1" si="6"/>
        <v>0</v>
      </c>
      <c r="I100" s="23">
        <f ca="1">SUMIF('Comparativo 11-15'!$A98:$A1126,$A100,'Comparativo 11-15'!I98:I1125)</f>
        <v>15100000</v>
      </c>
      <c r="J100" s="23">
        <f ca="1">SUMIF('Comparativo 11-15'!$A98:$A1126,$A100,'Comparativo 11-15'!J98:J1125)</f>
        <v>2885720.22</v>
      </c>
      <c r="K100" s="57">
        <f t="shared" ca="1" si="7"/>
        <v>0.19110729933774837</v>
      </c>
      <c r="L100" s="23">
        <f ca="1">SUMIF('Comparativo 11-15'!$A98:$A1126,$A100,'Comparativo 11-15'!L98:L1125)</f>
        <v>200000</v>
      </c>
      <c r="M100" s="23">
        <f ca="1">SUMIF('Comparativo 11-15'!$A98:$A1126,$A100,'Comparativo 11-15'!M98:M1125)</f>
        <v>0</v>
      </c>
      <c r="N100" s="57">
        <f t="shared" ca="1" si="8"/>
        <v>0</v>
      </c>
      <c r="O100" s="23">
        <f ca="1">SUMIF('Comparativo 11-15'!$A98:$A1126,$A100,'Comparativo 11-15'!O98:O1125)</f>
        <v>19700000</v>
      </c>
      <c r="P100" s="23">
        <f ca="1">SUMIF('Comparativo 11-15'!$A98:$A1126,$A100,'Comparativo 11-15'!P98:P1125)</f>
        <v>4731798.1399999997</v>
      </c>
      <c r="Q100" s="57">
        <f t="shared" ca="1" si="9"/>
        <v>0.24019279898477155</v>
      </c>
    </row>
    <row r="101" spans="1:17" x14ac:dyDescent="0.2">
      <c r="A101" s="11" t="s">
        <v>205</v>
      </c>
      <c r="B101" s="12" t="s">
        <v>206</v>
      </c>
      <c r="C101" s="23">
        <f ca="1">SUMIF('Comparativo 11-15'!$A99:$A1127,$A101,'Comparativo 11-15'!C99:C1126)</f>
        <v>9147000</v>
      </c>
      <c r="D101" s="23">
        <f ca="1">SUMIF('Comparativo 11-15'!$A99:$A1127,$A101,'Comparativo 11-15'!D99:D1126)</f>
        <v>2534860</v>
      </c>
      <c r="E101" s="57">
        <f t="shared" ca="1" si="5"/>
        <v>0.277124740352028</v>
      </c>
      <c r="F101" s="23">
        <f ca="1">SUMIF('Comparativo 11-15'!$A99:$A1127,$A101,'Comparativo 11-15'!F99:F1126)</f>
        <v>12000000</v>
      </c>
      <c r="G101" s="23">
        <f ca="1">SUMIF('Comparativo 11-15'!$A99:$A1127,$A101,'Comparativo 11-15'!G99:G1126)</f>
        <v>8801864</v>
      </c>
      <c r="H101" s="57">
        <f t="shared" ca="1" si="6"/>
        <v>0.73348866666666668</v>
      </c>
      <c r="I101" s="23">
        <f ca="1">SUMIF('Comparativo 11-15'!$A99:$A1127,$A101,'Comparativo 11-15'!I99:I1126)</f>
        <v>23500000</v>
      </c>
      <c r="J101" s="23">
        <f ca="1">SUMIF('Comparativo 11-15'!$A99:$A1127,$A101,'Comparativo 11-15'!J99:J1126)</f>
        <v>12805440</v>
      </c>
      <c r="K101" s="57">
        <f t="shared" ca="1" si="7"/>
        <v>0.54491234042553194</v>
      </c>
      <c r="L101" s="23">
        <f ca="1">SUMIF('Comparativo 11-15'!$A99:$A1127,$A101,'Comparativo 11-15'!L99:L1126)</f>
        <v>14000000</v>
      </c>
      <c r="M101" s="23">
        <f ca="1">SUMIF('Comparativo 11-15'!$A99:$A1127,$A101,'Comparativo 11-15'!M99:M1126)</f>
        <v>6090126</v>
      </c>
      <c r="N101" s="57">
        <f t="shared" ca="1" si="8"/>
        <v>0.43500899999999998</v>
      </c>
      <c r="O101" s="23">
        <f ca="1">SUMIF('Comparativo 11-15'!$A99:$A1127,$A101,'Comparativo 11-15'!O99:O1126)</f>
        <v>13650000</v>
      </c>
      <c r="P101" s="23">
        <f ca="1">SUMIF('Comparativo 11-15'!$A99:$A1127,$A101,'Comparativo 11-15'!P99:P1126)</f>
        <v>10406033.26</v>
      </c>
      <c r="Q101" s="57">
        <f t="shared" ca="1" si="9"/>
        <v>0.762346758974359</v>
      </c>
    </row>
    <row r="102" spans="1:17" hidden="1" x14ac:dyDescent="0.2">
      <c r="A102" s="11" t="s">
        <v>36</v>
      </c>
      <c r="B102" s="12" t="s">
        <v>207</v>
      </c>
      <c r="C102" s="23">
        <f ca="1">SUMIF('Comparativo 11-15'!$A100:$A1128,$A102,'Comparativo 11-15'!C100:C1127)</f>
        <v>0</v>
      </c>
      <c r="D102" s="23">
        <f ca="1">SUMIF('Comparativo 11-15'!$A100:$A1128,$A102,'Comparativo 11-15'!D100:D1127)</f>
        <v>0</v>
      </c>
      <c r="E102" s="57">
        <f t="shared" ca="1" si="5"/>
        <v>0</v>
      </c>
      <c r="F102" s="23">
        <f ca="1">SUMIF('Comparativo 11-15'!$A100:$A1128,$A102,'Comparativo 11-15'!F100:F1127)</f>
        <v>0</v>
      </c>
      <c r="G102" s="23">
        <f ca="1">SUMIF('Comparativo 11-15'!$A100:$A1128,$A102,'Comparativo 11-15'!G100:G1127)</f>
        <v>0</v>
      </c>
      <c r="H102" s="57">
        <f t="shared" ca="1" si="6"/>
        <v>0</v>
      </c>
      <c r="I102" s="23">
        <f ca="1">SUMIF('Comparativo 11-15'!$A100:$A1128,$A102,'Comparativo 11-15'!I100:I1127)</f>
        <v>0</v>
      </c>
      <c r="J102" s="23">
        <f ca="1">SUMIF('Comparativo 11-15'!$A100:$A1128,$A102,'Comparativo 11-15'!J100:J1127)</f>
        <v>0</v>
      </c>
      <c r="K102" s="57">
        <f t="shared" ca="1" si="7"/>
        <v>0</v>
      </c>
      <c r="L102" s="23">
        <f ca="1">SUMIF('Comparativo 11-15'!$A100:$A1128,$A102,'Comparativo 11-15'!L100:L1127)</f>
        <v>0</v>
      </c>
      <c r="M102" s="23">
        <f ca="1">SUMIF('Comparativo 11-15'!$A100:$A1128,$A102,'Comparativo 11-15'!M100:M1127)</f>
        <v>0</v>
      </c>
      <c r="N102" s="57">
        <f t="shared" ca="1" si="8"/>
        <v>0</v>
      </c>
      <c r="O102" s="23">
        <f ca="1">SUMIF('Comparativo 11-15'!$A100:$A1128,$A102,'Comparativo 11-15'!O100:O1127)</f>
        <v>0</v>
      </c>
      <c r="P102" s="23">
        <f ca="1">SUMIF('Comparativo 11-15'!$A100:$A1128,$A102,'Comparativo 11-15'!P100:P1127)</f>
        <v>0</v>
      </c>
      <c r="Q102" s="57">
        <f t="shared" ca="1" si="9"/>
        <v>0</v>
      </c>
    </row>
    <row r="103" spans="1:17" x14ac:dyDescent="0.2">
      <c r="A103" s="20">
        <v>2</v>
      </c>
      <c r="B103" s="21" t="s">
        <v>37</v>
      </c>
      <c r="C103" s="17">
        <f ca="1">+C104+C110+C115+C123+C126+C129</f>
        <v>11430186790</v>
      </c>
      <c r="D103" s="17">
        <f ca="1">+D104+D110+D115+D123+D126+D129</f>
        <v>8891321750.5100021</v>
      </c>
      <c r="E103" s="56">
        <f t="shared" ca="1" si="5"/>
        <v>0.7778807043021212</v>
      </c>
      <c r="F103" s="17">
        <f ca="1">+F104+F110+F115+F123+F126+F129</f>
        <v>10912905355.429998</v>
      </c>
      <c r="G103" s="17">
        <f ca="1">+G104+G110+G115+G123+G126+G129</f>
        <v>9116525136.539999</v>
      </c>
      <c r="H103" s="56">
        <f t="shared" ca="1" si="6"/>
        <v>0.8353893706229053</v>
      </c>
      <c r="I103" s="17">
        <f ca="1">+I104+I110+I115+I123+I126+I129</f>
        <v>11202698645.120001</v>
      </c>
      <c r="J103" s="17">
        <f ca="1">+J104+J110+J115+J123+J126+J129</f>
        <v>9492125003.6900005</v>
      </c>
      <c r="K103" s="56">
        <f t="shared" ca="1" si="7"/>
        <v>0.84730700203426945</v>
      </c>
      <c r="L103" s="17">
        <f ca="1">+L104+L110+L115+L123+L126+L129</f>
        <v>12906489959</v>
      </c>
      <c r="M103" s="17">
        <f ca="1">+M104+M110+M115+M123+M126+M129</f>
        <v>11799742288.870001</v>
      </c>
      <c r="N103" s="56">
        <f t="shared" ca="1" si="8"/>
        <v>0.91424874821537072</v>
      </c>
      <c r="O103" s="17">
        <f ca="1">+O104+O110+O115+O123+O126+O129</f>
        <v>13809019506</v>
      </c>
      <c r="P103" s="17">
        <f ca="1">+P104+P110+P115+P123+P126+P129</f>
        <v>12871617461.83</v>
      </c>
      <c r="Q103" s="56">
        <f t="shared" ca="1" si="9"/>
        <v>0.9321166833197172</v>
      </c>
    </row>
    <row r="104" spans="1:17" x14ac:dyDescent="0.2">
      <c r="A104" s="20" t="s">
        <v>38</v>
      </c>
      <c r="B104" s="21" t="s">
        <v>39</v>
      </c>
      <c r="C104" s="17">
        <f ca="1">SUM(C105:C109)</f>
        <v>856613089</v>
      </c>
      <c r="D104" s="17">
        <f ca="1">SUM(D105:D109)</f>
        <v>663637701.35000002</v>
      </c>
      <c r="E104" s="56">
        <f t="shared" ca="1" si="5"/>
        <v>0.77472281228474205</v>
      </c>
      <c r="F104" s="17">
        <f ca="1">SUM(F105:F109)</f>
        <v>1188957643</v>
      </c>
      <c r="G104" s="17">
        <f ca="1">SUM(G105:G109)</f>
        <v>781081624.64999998</v>
      </c>
      <c r="H104" s="56">
        <f t="shared" ca="1" si="6"/>
        <v>0.65694655251061784</v>
      </c>
      <c r="I104" s="17">
        <f ca="1">SUM(I105:I109)</f>
        <v>860874566.78999996</v>
      </c>
      <c r="J104" s="17">
        <f ca="1">SUM(J105:J109)</f>
        <v>760310736.71000004</v>
      </c>
      <c r="K104" s="56">
        <f t="shared" ca="1" si="7"/>
        <v>0.88318410839458417</v>
      </c>
      <c r="L104" s="17">
        <f ca="1">SUM(L105:L109)</f>
        <v>885177308</v>
      </c>
      <c r="M104" s="17">
        <f ca="1">SUM(M105:M109)</f>
        <v>801593724.71000004</v>
      </c>
      <c r="N104" s="56">
        <f t="shared" ca="1" si="8"/>
        <v>0.90557419114273097</v>
      </c>
      <c r="O104" s="17">
        <f ca="1">SUM(O105:O109)</f>
        <v>870924940</v>
      </c>
      <c r="P104" s="17">
        <f ca="1">SUM(P105:P109)</f>
        <v>743329933.68000007</v>
      </c>
      <c r="Q104" s="56">
        <f t="shared" ca="1" si="9"/>
        <v>0.85349483008260163</v>
      </c>
    </row>
    <row r="105" spans="1:17" x14ac:dyDescent="0.2">
      <c r="A105" s="11" t="s">
        <v>40</v>
      </c>
      <c r="B105" s="12" t="s">
        <v>208</v>
      </c>
      <c r="C105" s="23">
        <f ca="1">SUMIF('Comparativo 11-15'!$A103:$A1131,$A105,'Comparativo 11-15'!C103:C1130)</f>
        <v>629697000</v>
      </c>
      <c r="D105" s="23">
        <f ca="1">SUMIF('Comparativo 11-15'!$A103:$A1131,$A105,'Comparativo 11-15'!D103:D1130)</f>
        <v>535517914.54000002</v>
      </c>
      <c r="E105" s="57">
        <f t="shared" ca="1" si="5"/>
        <v>0.8504374556969464</v>
      </c>
      <c r="F105" s="23">
        <f ca="1">SUMIF('Comparativo 11-15'!$A103:$A1131,$A105,'Comparativo 11-15'!F103:F1130)</f>
        <v>839186918</v>
      </c>
      <c r="G105" s="23">
        <f ca="1">SUMIF('Comparativo 11-15'!$A103:$A1131,$A105,'Comparativo 11-15'!G103:G1130)</f>
        <v>535818405.39999998</v>
      </c>
      <c r="H105" s="57">
        <f t="shared" ca="1" si="6"/>
        <v>0.63849709034668245</v>
      </c>
      <c r="I105" s="23">
        <f ca="1">SUMIF('Comparativo 11-15'!$A103:$A1131,$A105,'Comparativo 11-15'!I103:I1130)</f>
        <v>617172588</v>
      </c>
      <c r="J105" s="23">
        <f ca="1">SUMIF('Comparativo 11-15'!$A103:$A1131,$A105,'Comparativo 11-15'!J103:J1130)</f>
        <v>540937865.46000004</v>
      </c>
      <c r="K105" s="57">
        <f t="shared" ca="1" si="7"/>
        <v>0.87647746510089664</v>
      </c>
      <c r="L105" s="23">
        <f ca="1">SUMIF('Comparativo 11-15'!$A103:$A1131,$A105,'Comparativo 11-15'!L103:L1130)</f>
        <v>694274174</v>
      </c>
      <c r="M105" s="23">
        <f ca="1">SUMIF('Comparativo 11-15'!$A103:$A1131,$A105,'Comparativo 11-15'!M103:M1130)</f>
        <v>612349415.45000005</v>
      </c>
      <c r="N105" s="57">
        <f t="shared" ca="1" si="8"/>
        <v>0.88199941519069103</v>
      </c>
      <c r="O105" s="23">
        <f ca="1">SUMIF('Comparativo 11-15'!$A103:$A1131,$A105,'Comparativo 11-15'!O103:O1130)</f>
        <v>605189641</v>
      </c>
      <c r="P105" s="23">
        <f ca="1">SUMIF('Comparativo 11-15'!$A103:$A1131,$A105,'Comparativo 11-15'!P103:P1130)</f>
        <v>491425616.75</v>
      </c>
      <c r="Q105" s="57">
        <f t="shared" ca="1" si="9"/>
        <v>0.8120192142383349</v>
      </c>
    </row>
    <row r="106" spans="1:17" x14ac:dyDescent="0.2">
      <c r="A106" s="11" t="s">
        <v>131</v>
      </c>
      <c r="B106" s="12" t="s">
        <v>209</v>
      </c>
      <c r="C106" s="23">
        <f ca="1">SUMIF('Comparativo 11-15'!$A104:$A1132,$A106,'Comparativo 11-15'!C104:C1131)</f>
        <v>28096632</v>
      </c>
      <c r="D106" s="23">
        <f ca="1">SUMIF('Comparativo 11-15'!$A104:$A1132,$A106,'Comparativo 11-15'!D104:D1131)</f>
        <v>10073656.789999999</v>
      </c>
      <c r="E106" s="57">
        <f t="shared" ca="1" si="5"/>
        <v>0.35853609749382059</v>
      </c>
      <c r="F106" s="23">
        <f ca="1">SUMIF('Comparativo 11-15'!$A104:$A1132,$A106,'Comparativo 11-15'!F104:F1131)</f>
        <v>118256050</v>
      </c>
      <c r="G106" s="23">
        <f ca="1">SUMIF('Comparativo 11-15'!$A104:$A1132,$A106,'Comparativo 11-15'!G104:G1131)</f>
        <v>110992909.65000001</v>
      </c>
      <c r="H106" s="57">
        <f t="shared" ca="1" si="6"/>
        <v>0.93858123664708915</v>
      </c>
      <c r="I106" s="23">
        <f ca="1">SUMIF('Comparativo 11-15'!$A104:$A1132,$A106,'Comparativo 11-15'!I104:I1131)</f>
        <v>123143740</v>
      </c>
      <c r="J106" s="23">
        <f ca="1">SUMIF('Comparativo 11-15'!$A104:$A1132,$A106,'Comparativo 11-15'!J104:J1131)</f>
        <v>123137037.5</v>
      </c>
      <c r="K106" s="57">
        <f t="shared" ca="1" si="7"/>
        <v>0.99994557173592424</v>
      </c>
      <c r="L106" s="23">
        <f ca="1">SUMIF('Comparativo 11-15'!$A104:$A1132,$A106,'Comparativo 11-15'!L104:L1131)</f>
        <v>115541570</v>
      </c>
      <c r="M106" s="23">
        <f ca="1">SUMIF('Comparativo 11-15'!$A104:$A1132,$A106,'Comparativo 11-15'!M104:M1131)</f>
        <v>115537569.87</v>
      </c>
      <c r="N106" s="57">
        <f t="shared" ca="1" si="8"/>
        <v>0.99996537930028129</v>
      </c>
      <c r="O106" s="23">
        <f ca="1">SUMIF('Comparativo 11-15'!$A104:$A1132,$A106,'Comparativo 11-15'!O104:O1131)</f>
        <v>161418412</v>
      </c>
      <c r="P106" s="23">
        <f ca="1">SUMIF('Comparativo 11-15'!$A104:$A1132,$A106,'Comparativo 11-15'!P104:P1131)</f>
        <v>161371985.97</v>
      </c>
      <c r="Q106" s="57">
        <f t="shared" ca="1" si="9"/>
        <v>0.99971238702311105</v>
      </c>
    </row>
    <row r="107" spans="1:17" x14ac:dyDescent="0.2">
      <c r="A107" s="11" t="s">
        <v>273</v>
      </c>
      <c r="B107" s="12" t="s">
        <v>210</v>
      </c>
      <c r="C107" s="23">
        <f ca="1">SUMIF('Comparativo 11-15'!$A105:$A1133,$A107,'Comparativo 11-15'!C105:C1132)</f>
        <v>0</v>
      </c>
      <c r="D107" s="23">
        <f ca="1">SUMIF('Comparativo 11-15'!$A105:$A1133,$A107,'Comparativo 11-15'!D105:D1132)</f>
        <v>0</v>
      </c>
      <c r="E107" s="57">
        <f t="shared" ca="1" si="5"/>
        <v>0</v>
      </c>
      <c r="F107" s="23">
        <f ca="1">SUMIF('Comparativo 11-15'!$A105:$A1133,$A107,'Comparativo 11-15'!F105:F1132)</f>
        <v>0</v>
      </c>
      <c r="G107" s="23">
        <f ca="1">SUMIF('Comparativo 11-15'!$A105:$A1133,$A107,'Comparativo 11-15'!G105:G1132)</f>
        <v>0</v>
      </c>
      <c r="H107" s="57">
        <f t="shared" ca="1" si="6"/>
        <v>0</v>
      </c>
      <c r="I107" s="23">
        <f ca="1">SUMIF('Comparativo 11-15'!$A105:$A1133,$A107,'Comparativo 11-15'!I105:I1132)</f>
        <v>505000</v>
      </c>
      <c r="J107" s="23">
        <f ca="1">SUMIF('Comparativo 11-15'!$A105:$A1133,$A107,'Comparativo 11-15'!J105:J1132)</f>
        <v>28400</v>
      </c>
      <c r="K107" s="57">
        <f t="shared" ca="1" si="7"/>
        <v>5.6237623762376239E-2</v>
      </c>
      <c r="L107" s="23">
        <f ca="1">SUMIF('Comparativo 11-15'!$A105:$A1133,$A107,'Comparativo 11-15'!L105:L1132)</f>
        <v>745161</v>
      </c>
      <c r="M107" s="23">
        <f ca="1">SUMIF('Comparativo 11-15'!$A105:$A1133,$A107,'Comparativo 11-15'!M105:M1132)</f>
        <v>742041</v>
      </c>
      <c r="N107" s="57">
        <f t="shared" ca="1" si="8"/>
        <v>0.99581298538168261</v>
      </c>
      <c r="O107" s="23">
        <f ca="1">SUMIF('Comparativo 11-15'!$A105:$A1133,$A107,'Comparativo 11-15'!O105:O1132)</f>
        <v>1677000</v>
      </c>
      <c r="P107" s="23">
        <f ca="1">SUMIF('Comparativo 11-15'!$A105:$A1133,$A107,'Comparativo 11-15'!P105:P1132)</f>
        <v>1675148</v>
      </c>
      <c r="Q107" s="57">
        <f t="shared" ca="1" si="9"/>
        <v>0.99889564698867028</v>
      </c>
    </row>
    <row r="108" spans="1:17" x14ac:dyDescent="0.2">
      <c r="A108" s="11" t="s">
        <v>41</v>
      </c>
      <c r="B108" s="12" t="s">
        <v>211</v>
      </c>
      <c r="C108" s="23">
        <f ca="1">SUMIF('Comparativo 11-15'!$A106:$A1134,$A108,'Comparativo 11-15'!C106:C1133)</f>
        <v>170313542</v>
      </c>
      <c r="D108" s="23">
        <f ca="1">SUMIF('Comparativo 11-15'!$A106:$A1134,$A108,'Comparativo 11-15'!D106:D1133)</f>
        <v>114180932.02000001</v>
      </c>
      <c r="E108" s="57">
        <f t="shared" ca="1" si="5"/>
        <v>0.67041604959398948</v>
      </c>
      <c r="F108" s="23">
        <f ca="1">SUMIF('Comparativo 11-15'!$A106:$A1134,$A108,'Comparativo 11-15'!F106:F1133)</f>
        <v>214286175</v>
      </c>
      <c r="G108" s="23">
        <f ca="1">SUMIF('Comparativo 11-15'!$A106:$A1134,$A108,'Comparativo 11-15'!G106:G1133)</f>
        <v>123267166.7</v>
      </c>
      <c r="H108" s="57">
        <f t="shared" ca="1" si="6"/>
        <v>0.57524554115541982</v>
      </c>
      <c r="I108" s="23">
        <f ca="1">SUMIF('Comparativo 11-15'!$A106:$A1134,$A108,'Comparativo 11-15'!I106:I1133)</f>
        <v>109490264.78999999</v>
      </c>
      <c r="J108" s="23">
        <f ca="1">SUMIF('Comparativo 11-15'!$A106:$A1134,$A108,'Comparativo 11-15'!J106:J1133)</f>
        <v>87667165.969999999</v>
      </c>
      <c r="K108" s="57">
        <f t="shared" ca="1" si="7"/>
        <v>0.80068457353851286</v>
      </c>
      <c r="L108" s="23">
        <f ca="1">SUMIF('Comparativo 11-15'!$A106:$A1134,$A108,'Comparativo 11-15'!L106:L1133)</f>
        <v>68559565</v>
      </c>
      <c r="M108" s="23">
        <f ca="1">SUMIF('Comparativo 11-15'!$A106:$A1134,$A108,'Comparativo 11-15'!M106:M1133)</f>
        <v>67125928.539999992</v>
      </c>
      <c r="N108" s="57">
        <f t="shared" ca="1" si="8"/>
        <v>0.97908918383598253</v>
      </c>
      <c r="O108" s="23">
        <f ca="1">SUMIF('Comparativo 11-15'!$A106:$A1134,$A108,'Comparativo 11-15'!O106:O1133)</f>
        <v>95280107</v>
      </c>
      <c r="P108" s="23">
        <f ca="1">SUMIF('Comparativo 11-15'!$A106:$A1134,$A108,'Comparativo 11-15'!P106:P1133)</f>
        <v>82048571.840000004</v>
      </c>
      <c r="Q108" s="57">
        <f t="shared" ca="1" si="9"/>
        <v>0.86113013957887352</v>
      </c>
    </row>
    <row r="109" spans="1:17" x14ac:dyDescent="0.2">
      <c r="A109" s="11" t="s">
        <v>42</v>
      </c>
      <c r="B109" s="12" t="s">
        <v>212</v>
      </c>
      <c r="C109" s="23">
        <f ca="1">SUMIF('Comparativo 11-15'!$A107:$A1135,$A109,'Comparativo 11-15'!C107:C1134)</f>
        <v>28505915</v>
      </c>
      <c r="D109" s="23">
        <f ca="1">SUMIF('Comparativo 11-15'!$A107:$A1135,$A109,'Comparativo 11-15'!D107:D1134)</f>
        <v>3865198</v>
      </c>
      <c r="E109" s="57">
        <f t="shared" ca="1" si="5"/>
        <v>0.13559284099457955</v>
      </c>
      <c r="F109" s="23">
        <f ca="1">SUMIF('Comparativo 11-15'!$A107:$A1135,$A109,'Comparativo 11-15'!F107:F1134)</f>
        <v>17228500</v>
      </c>
      <c r="G109" s="23">
        <f ca="1">SUMIF('Comparativo 11-15'!$A107:$A1135,$A109,'Comparativo 11-15'!G107:G1134)</f>
        <v>11003142.9</v>
      </c>
      <c r="H109" s="57">
        <f t="shared" ca="1" si="6"/>
        <v>0.63865936674696</v>
      </c>
      <c r="I109" s="23">
        <f ca="1">SUMIF('Comparativo 11-15'!$A107:$A1135,$A109,'Comparativo 11-15'!I107:I1134)</f>
        <v>10562974</v>
      </c>
      <c r="J109" s="23">
        <f ca="1">SUMIF('Comparativo 11-15'!$A107:$A1135,$A109,'Comparativo 11-15'!J107:J1134)</f>
        <v>8540267.7799999993</v>
      </c>
      <c r="K109" s="57">
        <f t="shared" ca="1" si="7"/>
        <v>0.80850977953746728</v>
      </c>
      <c r="L109" s="23">
        <f ca="1">SUMIF('Comparativo 11-15'!$A107:$A1135,$A109,'Comparativo 11-15'!L107:L1134)</f>
        <v>6056838</v>
      </c>
      <c r="M109" s="23">
        <f ca="1">SUMIF('Comparativo 11-15'!$A107:$A1135,$A109,'Comparativo 11-15'!M107:M1134)</f>
        <v>5838769.8500000006</v>
      </c>
      <c r="N109" s="57">
        <f t="shared" ca="1" si="8"/>
        <v>0.96399637071356381</v>
      </c>
      <c r="O109" s="23">
        <f ca="1">SUMIF('Comparativo 11-15'!$A107:$A1135,$A109,'Comparativo 11-15'!O107:O1134)</f>
        <v>7359780</v>
      </c>
      <c r="P109" s="23">
        <f ca="1">SUMIF('Comparativo 11-15'!$A107:$A1135,$A109,'Comparativo 11-15'!P107:P1134)</f>
        <v>6808611.1200000001</v>
      </c>
      <c r="Q109" s="57">
        <f t="shared" ca="1" si="9"/>
        <v>0.92511068537374763</v>
      </c>
    </row>
    <row r="110" spans="1:17" ht="25.5" x14ac:dyDescent="0.2">
      <c r="A110" s="29" t="s">
        <v>43</v>
      </c>
      <c r="B110" s="32" t="s">
        <v>44</v>
      </c>
      <c r="C110" s="17">
        <f ca="1">SUM(C111:C114)</f>
        <v>8331551850</v>
      </c>
      <c r="D110" s="17">
        <f ca="1">SUM(D111:D114)</f>
        <v>6895628019.0700006</v>
      </c>
      <c r="E110" s="56">
        <f t="shared" ca="1" si="5"/>
        <v>0.82765229614096447</v>
      </c>
      <c r="F110" s="17">
        <f ca="1">SUM(F111:F114)</f>
        <v>7249996842.71</v>
      </c>
      <c r="G110" s="17">
        <f ca="1">SUM(G111:G114)</f>
        <v>6879696773.3599997</v>
      </c>
      <c r="H110" s="56">
        <f t="shared" ca="1" si="6"/>
        <v>0.94892410612256428</v>
      </c>
      <c r="I110" s="17">
        <f ca="1">SUM(I111:I114)</f>
        <v>8671669922</v>
      </c>
      <c r="J110" s="17">
        <f ca="1">SUM(J111:J114)</f>
        <v>7253225386.5500002</v>
      </c>
      <c r="K110" s="56">
        <f t="shared" ca="1" si="7"/>
        <v>0.83642775287705429</v>
      </c>
      <c r="L110" s="17">
        <f ca="1">SUM(L111:L114)</f>
        <v>9886712253</v>
      </c>
      <c r="M110" s="17">
        <f ca="1">SUM(M111:M114)</f>
        <v>8949636619.6499996</v>
      </c>
      <c r="N110" s="56">
        <f t="shared" ca="1" si="8"/>
        <v>0.90521868045004983</v>
      </c>
      <c r="O110" s="17">
        <f ca="1">SUM(O111:O114)</f>
        <v>10472967530</v>
      </c>
      <c r="P110" s="17">
        <f ca="1">SUM(P111:P114)</f>
        <v>9827741381.1399994</v>
      </c>
      <c r="Q110" s="56">
        <f t="shared" ca="1" si="9"/>
        <v>0.93839127763819197</v>
      </c>
    </row>
    <row r="111" spans="1:17" hidden="1" x14ac:dyDescent="0.2">
      <c r="A111" s="11" t="s">
        <v>141</v>
      </c>
      <c r="B111" s="12" t="s">
        <v>213</v>
      </c>
      <c r="C111" s="23">
        <f ca="1">SUMIF('Comparativo 11-15'!$A109:$A1137,$A111,'Comparativo 11-15'!C109:C1136)</f>
        <v>0</v>
      </c>
      <c r="D111" s="23">
        <f ca="1">SUMIF('Comparativo 11-15'!$A109:$A1137,$A111,'Comparativo 11-15'!D109:D1136)</f>
        <v>0</v>
      </c>
      <c r="E111" s="57">
        <f t="shared" ca="1" si="5"/>
        <v>0</v>
      </c>
      <c r="F111" s="23">
        <f ca="1">SUMIF('Comparativo 11-15'!$A109:$A1137,$A111,'Comparativo 11-15'!F109:F1136)</f>
        <v>0</v>
      </c>
      <c r="G111" s="23">
        <f ca="1">SUMIF('Comparativo 11-15'!$A109:$A1137,$A111,'Comparativo 11-15'!G109:G1136)</f>
        <v>0</v>
      </c>
      <c r="H111" s="57">
        <f t="shared" ca="1" si="6"/>
        <v>0</v>
      </c>
      <c r="I111" s="23">
        <f ca="1">SUMIF('Comparativo 11-15'!$A109:$A1137,$A111,'Comparativo 11-15'!I109:I1136)</f>
        <v>0</v>
      </c>
      <c r="J111" s="23">
        <f ca="1">SUMIF('Comparativo 11-15'!$A109:$A1137,$A111,'Comparativo 11-15'!J109:J1136)</f>
        <v>0</v>
      </c>
      <c r="K111" s="57">
        <f t="shared" ca="1" si="7"/>
        <v>0</v>
      </c>
      <c r="L111" s="23">
        <f ca="1">SUMIF('Comparativo 11-15'!$A109:$A1137,$A111,'Comparativo 11-15'!L109:L1136)</f>
        <v>0</v>
      </c>
      <c r="M111" s="23">
        <f ca="1">SUMIF('Comparativo 11-15'!$A109:$A1137,$A111,'Comparativo 11-15'!M109:M1136)</f>
        <v>0</v>
      </c>
      <c r="N111" s="57">
        <f t="shared" ca="1" si="8"/>
        <v>0</v>
      </c>
      <c r="O111" s="23">
        <f ca="1">SUMIF('Comparativo 11-15'!$A109:$A1137,$A111,'Comparativo 11-15'!O109:O1136)</f>
        <v>0</v>
      </c>
      <c r="P111" s="23">
        <f ca="1">SUMIF('Comparativo 11-15'!$A109:$A1137,$A111,'Comparativo 11-15'!P109:P1136)</f>
        <v>0</v>
      </c>
      <c r="Q111" s="57">
        <f t="shared" ca="1" si="9"/>
        <v>0</v>
      </c>
    </row>
    <row r="112" spans="1:17" hidden="1" x14ac:dyDescent="0.2">
      <c r="A112" s="11" t="s">
        <v>123</v>
      </c>
      <c r="B112" s="12" t="s">
        <v>214</v>
      </c>
      <c r="C112" s="23">
        <f ca="1">SUMIF('Comparativo 11-15'!$A110:$A1138,$A112,'Comparativo 11-15'!C110:C1137)</f>
        <v>0</v>
      </c>
      <c r="D112" s="23">
        <f ca="1">SUMIF('Comparativo 11-15'!$A110:$A1138,$A112,'Comparativo 11-15'!D110:D1137)</f>
        <v>0</v>
      </c>
      <c r="E112" s="57">
        <f t="shared" ca="1" si="5"/>
        <v>0</v>
      </c>
      <c r="F112" s="23">
        <f ca="1">SUMIF('Comparativo 11-15'!$A110:$A1138,$A112,'Comparativo 11-15'!F110:F1137)</f>
        <v>0</v>
      </c>
      <c r="G112" s="23">
        <f ca="1">SUMIF('Comparativo 11-15'!$A110:$A1138,$A112,'Comparativo 11-15'!G110:G1137)</f>
        <v>0</v>
      </c>
      <c r="H112" s="57">
        <f t="shared" ca="1" si="6"/>
        <v>0</v>
      </c>
      <c r="I112" s="23">
        <f ca="1">SUMIF('Comparativo 11-15'!$A110:$A1138,$A112,'Comparativo 11-15'!I110:I1137)</f>
        <v>0</v>
      </c>
      <c r="J112" s="23">
        <f ca="1">SUMIF('Comparativo 11-15'!$A110:$A1138,$A112,'Comparativo 11-15'!J110:J1137)</f>
        <v>0</v>
      </c>
      <c r="K112" s="57">
        <f t="shared" ca="1" si="7"/>
        <v>0</v>
      </c>
      <c r="L112" s="23">
        <f ca="1">SUMIF('Comparativo 11-15'!$A110:$A1138,$A112,'Comparativo 11-15'!L110:L1137)</f>
        <v>0</v>
      </c>
      <c r="M112" s="23">
        <f ca="1">SUMIF('Comparativo 11-15'!$A110:$A1138,$A112,'Comparativo 11-15'!M110:M1137)</f>
        <v>0</v>
      </c>
      <c r="N112" s="57">
        <f t="shared" ca="1" si="8"/>
        <v>0</v>
      </c>
      <c r="O112" s="23">
        <f ca="1">SUMIF('Comparativo 11-15'!$A110:$A1138,$A112,'Comparativo 11-15'!O110:O1137)</f>
        <v>0</v>
      </c>
      <c r="P112" s="23">
        <f ca="1">SUMIF('Comparativo 11-15'!$A110:$A1138,$A112,'Comparativo 11-15'!P110:P1137)</f>
        <v>0</v>
      </c>
      <c r="Q112" s="57">
        <f t="shared" ca="1" si="9"/>
        <v>0</v>
      </c>
    </row>
    <row r="113" spans="1:17" x14ac:dyDescent="0.2">
      <c r="A113" s="11" t="s">
        <v>121</v>
      </c>
      <c r="B113" s="12" t="s">
        <v>215</v>
      </c>
      <c r="C113" s="23">
        <f ca="1">SUMIF('Comparativo 11-15'!$A111:$A1139,$A113,'Comparativo 11-15'!C111:C1138)</f>
        <v>8330773000</v>
      </c>
      <c r="D113" s="23">
        <f ca="1">SUMIF('Comparativo 11-15'!$A111:$A1139,$A113,'Comparativo 11-15'!D111:D1138)</f>
        <v>6894849169.0700006</v>
      </c>
      <c r="E113" s="57">
        <f t="shared" ca="1" si="5"/>
        <v>0.82763618322933541</v>
      </c>
      <c r="F113" s="23">
        <f ca="1">SUMIF('Comparativo 11-15'!$A111:$A1139,$A113,'Comparativo 11-15'!F111:F1138)</f>
        <v>7249996842.71</v>
      </c>
      <c r="G113" s="23">
        <f ca="1">SUMIF('Comparativo 11-15'!$A111:$A1139,$A113,'Comparativo 11-15'!G111:G1138)</f>
        <v>6879696773.3599997</v>
      </c>
      <c r="H113" s="57">
        <f t="shared" ca="1" si="6"/>
        <v>0.94892410612256428</v>
      </c>
      <c r="I113" s="23">
        <f ca="1">SUMIF('Comparativo 11-15'!$A111:$A1139,$A113,'Comparativo 11-15'!I111:I1138)</f>
        <v>8671669922</v>
      </c>
      <c r="J113" s="23">
        <f ca="1">SUMIF('Comparativo 11-15'!$A111:$A1139,$A113,'Comparativo 11-15'!J111:J1138)</f>
        <v>7253225386.5500002</v>
      </c>
      <c r="K113" s="57">
        <f t="shared" ca="1" si="7"/>
        <v>0.83642775287705429</v>
      </c>
      <c r="L113" s="23">
        <f ca="1">SUMIF('Comparativo 11-15'!$A111:$A1139,$A113,'Comparativo 11-15'!L111:L1138)</f>
        <v>9886712253</v>
      </c>
      <c r="M113" s="23">
        <f ca="1">SUMIF('Comparativo 11-15'!$A111:$A1139,$A113,'Comparativo 11-15'!M111:M1138)</f>
        <v>8949636619.6499996</v>
      </c>
      <c r="N113" s="57">
        <f t="shared" ca="1" si="8"/>
        <v>0.90521868045004983</v>
      </c>
      <c r="O113" s="23">
        <f ca="1">SUMIF('Comparativo 11-15'!$A111:$A1139,$A113,'Comparativo 11-15'!O111:O1138)</f>
        <v>10468432530</v>
      </c>
      <c r="P113" s="23">
        <f ca="1">SUMIF('Comparativo 11-15'!$A111:$A1139,$A113,'Comparativo 11-15'!P111:P1138)</f>
        <v>9823210041.1399994</v>
      </c>
      <c r="Q113" s="57">
        <f t="shared" ca="1" si="9"/>
        <v>0.93836493792065345</v>
      </c>
    </row>
    <row r="114" spans="1:17" x14ac:dyDescent="0.2">
      <c r="A114" s="11" t="s">
        <v>45</v>
      </c>
      <c r="B114" s="12" t="s">
        <v>216</v>
      </c>
      <c r="C114" s="23">
        <f ca="1">SUMIF('Comparativo 11-15'!$A112:$A1140,$A114,'Comparativo 11-15'!C112:C1139)</f>
        <v>778850</v>
      </c>
      <c r="D114" s="23">
        <f ca="1">SUMIF('Comparativo 11-15'!$A112:$A1140,$A114,'Comparativo 11-15'!D112:D1139)</f>
        <v>778850</v>
      </c>
      <c r="E114" s="57">
        <f t="shared" ca="1" si="5"/>
        <v>1</v>
      </c>
      <c r="F114" s="23">
        <f ca="1">SUMIF('Comparativo 11-15'!$A112:$A1140,$A114,'Comparativo 11-15'!F112:F1139)</f>
        <v>0</v>
      </c>
      <c r="G114" s="23">
        <f ca="1">SUMIF('Comparativo 11-15'!$A112:$A1140,$A114,'Comparativo 11-15'!G112:G1139)</f>
        <v>0</v>
      </c>
      <c r="H114" s="57">
        <f t="shared" ca="1" si="6"/>
        <v>0</v>
      </c>
      <c r="I114" s="23">
        <f ca="1">SUMIF('Comparativo 11-15'!$A112:$A1140,$A114,'Comparativo 11-15'!I112:I1139)</f>
        <v>0</v>
      </c>
      <c r="J114" s="23">
        <f ca="1">SUMIF('Comparativo 11-15'!$A112:$A1140,$A114,'Comparativo 11-15'!J112:J1139)</f>
        <v>0</v>
      </c>
      <c r="K114" s="57">
        <f t="shared" ca="1" si="7"/>
        <v>0</v>
      </c>
      <c r="L114" s="23">
        <f ca="1">SUMIF('Comparativo 11-15'!$A112:$A1140,$A114,'Comparativo 11-15'!L112:L1139)</f>
        <v>0</v>
      </c>
      <c r="M114" s="23">
        <f ca="1">SUMIF('Comparativo 11-15'!$A112:$A1140,$A114,'Comparativo 11-15'!M112:M1139)</f>
        <v>0</v>
      </c>
      <c r="N114" s="57">
        <f t="shared" ca="1" si="8"/>
        <v>0</v>
      </c>
      <c r="O114" s="23">
        <f ca="1">SUMIF('Comparativo 11-15'!$A112:$A1140,$A114,'Comparativo 11-15'!O112:O1139)</f>
        <v>4535000</v>
      </c>
      <c r="P114" s="23">
        <f ca="1">SUMIF('Comparativo 11-15'!$A112:$A1140,$A114,'Comparativo 11-15'!P112:P1139)</f>
        <v>4531340</v>
      </c>
      <c r="Q114" s="57">
        <f t="shared" ca="1" si="9"/>
        <v>0.99919294377067258</v>
      </c>
    </row>
    <row r="115" spans="1:17" ht="25.5" x14ac:dyDescent="0.2">
      <c r="A115" s="33" t="s">
        <v>46</v>
      </c>
      <c r="B115" s="21" t="s">
        <v>47</v>
      </c>
      <c r="C115" s="17">
        <f ca="1">SUM(C116:C122)</f>
        <v>139808402</v>
      </c>
      <c r="D115" s="17">
        <f ca="1">SUM(D116:D122)</f>
        <v>100114890.38999999</v>
      </c>
      <c r="E115" s="56">
        <f t="shared" ca="1" si="5"/>
        <v>0.71608636503834722</v>
      </c>
      <c r="F115" s="17">
        <f ca="1">SUM(F116:F122)</f>
        <v>683294576</v>
      </c>
      <c r="G115" s="17">
        <f ca="1">SUM(G116:G122)</f>
        <v>246533153.16999999</v>
      </c>
      <c r="H115" s="56">
        <f t="shared" ca="1" si="6"/>
        <v>0.36080068806224502</v>
      </c>
      <c r="I115" s="17">
        <f ca="1">SUM(I116:I122)</f>
        <v>370229586.32999998</v>
      </c>
      <c r="J115" s="17">
        <f ca="1">SUM(J116:J122)</f>
        <v>285837230.07999998</v>
      </c>
      <c r="K115" s="56">
        <f t="shared" ca="1" si="7"/>
        <v>0.7720539919930175</v>
      </c>
      <c r="L115" s="17">
        <f ca="1">SUM(L116:L122)</f>
        <v>758787570</v>
      </c>
      <c r="M115" s="17">
        <f ca="1">SUM(M116:M122)</f>
        <v>755281970.74000001</v>
      </c>
      <c r="N115" s="56">
        <f t="shared" ca="1" si="8"/>
        <v>0.99537999909513541</v>
      </c>
      <c r="O115" s="17">
        <f ca="1">SUM(O116:O122)</f>
        <v>916815269</v>
      </c>
      <c r="P115" s="17">
        <f ca="1">SUM(P116:P122)</f>
        <v>833671268.82000005</v>
      </c>
      <c r="Q115" s="56">
        <f t="shared" ca="1" si="9"/>
        <v>0.90931215590389569</v>
      </c>
    </row>
    <row r="116" spans="1:17" x14ac:dyDescent="0.2">
      <c r="A116" s="11" t="s">
        <v>48</v>
      </c>
      <c r="B116" s="12" t="s">
        <v>217</v>
      </c>
      <c r="C116" s="23">
        <f ca="1">SUMIF('Comparativo 11-15'!$A114:$A1142,$A116,'Comparativo 11-15'!C114:C1141)</f>
        <v>65003000</v>
      </c>
      <c r="D116" s="23">
        <f ca="1">SUMIF('Comparativo 11-15'!$A114:$A1142,$A116,'Comparativo 11-15'!D114:D1141)</f>
        <v>52787809.589999996</v>
      </c>
      <c r="E116" s="57">
        <f t="shared" ca="1" si="5"/>
        <v>0.81208266679999375</v>
      </c>
      <c r="F116" s="23">
        <f ca="1">SUMIF('Comparativo 11-15'!$A114:$A1142,$A116,'Comparativo 11-15'!F114:F1141)</f>
        <v>149935000</v>
      </c>
      <c r="G116" s="23">
        <f ca="1">SUMIF('Comparativo 11-15'!$A114:$A1142,$A116,'Comparativo 11-15'!G114:G1141)</f>
        <v>124380584.72</v>
      </c>
      <c r="H116" s="57">
        <f t="shared" ca="1" si="6"/>
        <v>0.82956337559609161</v>
      </c>
      <c r="I116" s="23">
        <f ca="1">SUMIF('Comparativo 11-15'!$A114:$A1142,$A116,'Comparativo 11-15'!I114:I1141)</f>
        <v>122931764</v>
      </c>
      <c r="J116" s="23">
        <f ca="1">SUMIF('Comparativo 11-15'!$A114:$A1142,$A116,'Comparativo 11-15'!J114:J1141)</f>
        <v>122518873.91</v>
      </c>
      <c r="K116" s="57">
        <f t="shared" ca="1" si="7"/>
        <v>0.99664130671711504</v>
      </c>
      <c r="L116" s="23">
        <f ca="1">SUMIF('Comparativo 11-15'!$A114:$A1142,$A116,'Comparativo 11-15'!L114:L1141)</f>
        <v>148243119</v>
      </c>
      <c r="M116" s="23">
        <f ca="1">SUMIF('Comparativo 11-15'!$A114:$A1142,$A116,'Comparativo 11-15'!M114:M1141)</f>
        <v>148049197.05000001</v>
      </c>
      <c r="N116" s="57">
        <f t="shared" ca="1" si="8"/>
        <v>0.99869186542142308</v>
      </c>
      <c r="O116" s="23">
        <f ca="1">SUMIF('Comparativo 11-15'!$A114:$A1142,$A116,'Comparativo 11-15'!O114:O1141)</f>
        <v>226046849</v>
      </c>
      <c r="P116" s="23">
        <f ca="1">SUMIF('Comparativo 11-15'!$A114:$A1142,$A116,'Comparativo 11-15'!P114:P1141)</f>
        <v>214913964.77000001</v>
      </c>
      <c r="Q116" s="57">
        <f t="shared" ca="1" si="9"/>
        <v>0.95074965973093484</v>
      </c>
    </row>
    <row r="117" spans="1:17" ht="25.5" x14ac:dyDescent="0.2">
      <c r="A117" s="11" t="s">
        <v>87</v>
      </c>
      <c r="B117" s="12" t="s">
        <v>218</v>
      </c>
      <c r="C117" s="23">
        <f ca="1">SUMIF('Comparativo 11-15'!$A115:$A1143,$A117,'Comparativo 11-15'!C115:C1142)</f>
        <v>13095000</v>
      </c>
      <c r="D117" s="23">
        <f ca="1">SUMIF('Comparativo 11-15'!$A115:$A1143,$A117,'Comparativo 11-15'!D115:D1142)</f>
        <v>662832.79</v>
      </c>
      <c r="E117" s="57">
        <f t="shared" ca="1" si="5"/>
        <v>5.0617242458953805E-2</v>
      </c>
      <c r="F117" s="23">
        <f ca="1">SUMIF('Comparativo 11-15'!$A115:$A1143,$A117,'Comparativo 11-15'!F115:F1142)</f>
        <v>20897500</v>
      </c>
      <c r="G117" s="23">
        <f ca="1">SUMIF('Comparativo 11-15'!$A115:$A1143,$A117,'Comparativo 11-15'!G115:G1142)</f>
        <v>20584035.5</v>
      </c>
      <c r="H117" s="57">
        <f t="shared" ca="1" si="6"/>
        <v>0.98499990429477213</v>
      </c>
      <c r="I117" s="23">
        <f ca="1">SUMIF('Comparativo 11-15'!$A115:$A1143,$A117,'Comparativo 11-15'!I115:I1142)</f>
        <v>10000000</v>
      </c>
      <c r="J117" s="23">
        <f ca="1">SUMIF('Comparativo 11-15'!$A115:$A1143,$A117,'Comparativo 11-15'!J115:J1142)</f>
        <v>4911259.26</v>
      </c>
      <c r="K117" s="57">
        <f t="shared" ca="1" si="7"/>
        <v>0.49112592599999999</v>
      </c>
      <c r="L117" s="23">
        <f ca="1">SUMIF('Comparativo 11-15'!$A115:$A1143,$A117,'Comparativo 11-15'!L115:L1142)</f>
        <v>36328308</v>
      </c>
      <c r="M117" s="23">
        <f ca="1">SUMIF('Comparativo 11-15'!$A115:$A1143,$A117,'Comparativo 11-15'!M115:M1142)</f>
        <v>36317706.859999999</v>
      </c>
      <c r="N117" s="57">
        <f t="shared" ca="1" si="8"/>
        <v>0.9997081851431121</v>
      </c>
      <c r="O117" s="23">
        <f ca="1">SUMIF('Comparativo 11-15'!$A115:$A1143,$A117,'Comparativo 11-15'!O115:O1142)</f>
        <v>50500320</v>
      </c>
      <c r="P117" s="23">
        <f ca="1">SUMIF('Comparativo 11-15'!$A115:$A1143,$A117,'Comparativo 11-15'!P115:P1142)</f>
        <v>45997160.259999998</v>
      </c>
      <c r="Q117" s="57">
        <f t="shared" ca="1" si="9"/>
        <v>0.91082908504342142</v>
      </c>
    </row>
    <row r="118" spans="1:17" x14ac:dyDescent="0.2">
      <c r="A118" s="11" t="s">
        <v>88</v>
      </c>
      <c r="B118" s="12" t="s">
        <v>219</v>
      </c>
      <c r="C118" s="23">
        <f ca="1">SUMIF('Comparativo 11-15'!$A116:$A1144,$A118,'Comparativo 11-15'!C116:C1143)</f>
        <v>29812489</v>
      </c>
      <c r="D118" s="23">
        <f ca="1">SUMIF('Comparativo 11-15'!$A116:$A1144,$A118,'Comparativo 11-15'!D116:D1143)</f>
        <v>27939489</v>
      </c>
      <c r="E118" s="57">
        <f t="shared" ca="1" si="5"/>
        <v>0.9371739810117834</v>
      </c>
      <c r="F118" s="23">
        <f ca="1">SUMIF('Comparativo 11-15'!$A116:$A1144,$A118,'Comparativo 11-15'!F116:F1143)</f>
        <v>221714486</v>
      </c>
      <c r="G118" s="23">
        <f ca="1">SUMIF('Comparativo 11-15'!$A116:$A1144,$A118,'Comparativo 11-15'!G116:G1143)</f>
        <v>75815193.049999997</v>
      </c>
      <c r="H118" s="57">
        <f t="shared" ca="1" si="6"/>
        <v>0.34194965975294911</v>
      </c>
      <c r="I118" s="23">
        <f ca="1">SUMIF('Comparativo 11-15'!$A116:$A1144,$A118,'Comparativo 11-15'!I116:I1143)</f>
        <v>100157758.33</v>
      </c>
      <c r="J118" s="23">
        <f ca="1">SUMIF('Comparativo 11-15'!$A116:$A1144,$A118,'Comparativo 11-15'!J116:J1143)</f>
        <v>24190640.84</v>
      </c>
      <c r="K118" s="57">
        <f t="shared" ca="1" si="7"/>
        <v>0.24152538199084511</v>
      </c>
      <c r="L118" s="23">
        <f ca="1">SUMIF('Comparativo 11-15'!$A116:$A1144,$A118,'Comparativo 11-15'!L116:L1143)</f>
        <v>203918036</v>
      </c>
      <c r="M118" s="23">
        <f ca="1">SUMIF('Comparativo 11-15'!$A116:$A1144,$A118,'Comparativo 11-15'!M116:M1143)</f>
        <v>200797553</v>
      </c>
      <c r="N118" s="57">
        <f t="shared" ca="1" si="8"/>
        <v>0.9846973663477222</v>
      </c>
      <c r="O118" s="23">
        <f ca="1">SUMIF('Comparativo 11-15'!$A116:$A1144,$A118,'Comparativo 11-15'!O116:O1143)</f>
        <v>139240507</v>
      </c>
      <c r="P118" s="23">
        <f ca="1">SUMIF('Comparativo 11-15'!$A116:$A1144,$A118,'Comparativo 11-15'!P116:P1143)</f>
        <v>136108843</v>
      </c>
      <c r="Q118" s="57">
        <f t="shared" ca="1" si="9"/>
        <v>0.97750895865382048</v>
      </c>
    </row>
    <row r="119" spans="1:17" ht="25.5" x14ac:dyDescent="0.2">
      <c r="A119" s="11" t="s">
        <v>89</v>
      </c>
      <c r="B119" s="12" t="s">
        <v>220</v>
      </c>
      <c r="C119" s="23">
        <f ca="1">SUMIF('Comparativo 11-15'!$A117:$A1145,$A119,'Comparativo 11-15'!C117:C1144)</f>
        <v>16445950</v>
      </c>
      <c r="D119" s="23">
        <f ca="1">SUMIF('Comparativo 11-15'!$A117:$A1145,$A119,'Comparativo 11-15'!D117:D1144)</f>
        <v>10477275.16</v>
      </c>
      <c r="E119" s="57">
        <f t="shared" ca="1" si="5"/>
        <v>0.6370732709268847</v>
      </c>
      <c r="F119" s="23">
        <f ca="1">SUMIF('Comparativo 11-15'!$A117:$A1145,$A119,'Comparativo 11-15'!F117:F1144)</f>
        <v>266991452</v>
      </c>
      <c r="G119" s="23">
        <f ca="1">SUMIF('Comparativo 11-15'!$A117:$A1145,$A119,'Comparativo 11-15'!G117:G1144)</f>
        <v>13960914.16</v>
      </c>
      <c r="H119" s="57">
        <f t="shared" ca="1" si="6"/>
        <v>5.2289742070094437E-2</v>
      </c>
      <c r="I119" s="23">
        <f ca="1">SUMIF('Comparativo 11-15'!$A117:$A1145,$A119,'Comparativo 11-15'!I117:I1144)</f>
        <v>109405259</v>
      </c>
      <c r="J119" s="23">
        <f ca="1">SUMIF('Comparativo 11-15'!$A117:$A1145,$A119,'Comparativo 11-15'!J117:J1144)</f>
        <v>106731734.7</v>
      </c>
      <c r="K119" s="57">
        <f t="shared" ca="1" si="7"/>
        <v>0.97556310981357852</v>
      </c>
      <c r="L119" s="23">
        <f ca="1">SUMIF('Comparativo 11-15'!$A117:$A1145,$A119,'Comparativo 11-15'!L117:L1144)</f>
        <v>262972163</v>
      </c>
      <c r="M119" s="23">
        <f ca="1">SUMIF('Comparativo 11-15'!$A117:$A1145,$A119,'Comparativo 11-15'!M117:M1144)</f>
        <v>262838031.52000001</v>
      </c>
      <c r="N119" s="57">
        <f t="shared" ca="1" si="8"/>
        <v>0.99948994038581951</v>
      </c>
      <c r="O119" s="23">
        <f ca="1">SUMIF('Comparativo 11-15'!$A117:$A1145,$A119,'Comparativo 11-15'!O117:O1144)</f>
        <v>352645210</v>
      </c>
      <c r="P119" s="23">
        <f ca="1">SUMIF('Comparativo 11-15'!$A117:$A1145,$A119,'Comparativo 11-15'!P117:P1144)</f>
        <v>296014437.26999998</v>
      </c>
      <c r="Q119" s="57">
        <f t="shared" ca="1" si="9"/>
        <v>0.83941147894792045</v>
      </c>
    </row>
    <row r="120" spans="1:17" x14ac:dyDescent="0.2">
      <c r="A120" s="11" t="s">
        <v>90</v>
      </c>
      <c r="B120" s="12" t="s">
        <v>221</v>
      </c>
      <c r="C120" s="23">
        <f ca="1">SUMIF('Comparativo 11-15'!$A118:$A1146,$A120,'Comparativo 11-15'!C118:C1145)</f>
        <v>801000</v>
      </c>
      <c r="D120" s="23">
        <f ca="1">SUMIF('Comparativo 11-15'!$A118:$A1146,$A120,'Comparativo 11-15'!D118:D1145)</f>
        <v>39165</v>
      </c>
      <c r="E120" s="57">
        <f t="shared" ca="1" si="5"/>
        <v>4.8895131086142324E-2</v>
      </c>
      <c r="F120" s="23">
        <f ca="1">SUMIF('Comparativo 11-15'!$A118:$A1146,$A120,'Comparativo 11-15'!F118:F1145)</f>
        <v>3550000</v>
      </c>
      <c r="G120" s="23">
        <f ca="1">SUMIF('Comparativo 11-15'!$A118:$A1146,$A120,'Comparativo 11-15'!G118:G1145)</f>
        <v>0</v>
      </c>
      <c r="H120" s="57">
        <f t="shared" ca="1" si="6"/>
        <v>0</v>
      </c>
      <c r="I120" s="23">
        <f ca="1">SUMIF('Comparativo 11-15'!$A118:$A1146,$A120,'Comparativo 11-15'!I118:I1145)</f>
        <v>3089570</v>
      </c>
      <c r="J120" s="23">
        <f ca="1">SUMIF('Comparativo 11-15'!$A118:$A1146,$A120,'Comparativo 11-15'!J118:J1145)</f>
        <v>2928710</v>
      </c>
      <c r="K120" s="57">
        <f t="shared" ca="1" si="7"/>
        <v>0.94793450221228193</v>
      </c>
      <c r="L120" s="23">
        <f ca="1">SUMIF('Comparativo 11-15'!$A118:$A1146,$A120,'Comparativo 11-15'!L118:L1145)</f>
        <v>50000</v>
      </c>
      <c r="M120" s="23">
        <f ca="1">SUMIF('Comparativo 11-15'!$A118:$A1146,$A120,'Comparativo 11-15'!M118:M1145)</f>
        <v>48956</v>
      </c>
      <c r="N120" s="57">
        <f t="shared" ca="1" si="8"/>
        <v>0.97911999999999999</v>
      </c>
      <c r="O120" s="23">
        <f ca="1">SUMIF('Comparativo 11-15'!$A118:$A1146,$A120,'Comparativo 11-15'!O118:O1145)</f>
        <v>5035000</v>
      </c>
      <c r="P120" s="23">
        <f ca="1">SUMIF('Comparativo 11-15'!$A118:$A1146,$A120,'Comparativo 11-15'!P118:P1145)</f>
        <v>4966188.0999999996</v>
      </c>
      <c r="Q120" s="57">
        <f t="shared" ca="1" si="9"/>
        <v>0.98633328699106249</v>
      </c>
    </row>
    <row r="121" spans="1:17" x14ac:dyDescent="0.2">
      <c r="A121" s="11" t="s">
        <v>91</v>
      </c>
      <c r="B121" s="12" t="s">
        <v>222</v>
      </c>
      <c r="C121" s="23">
        <f ca="1">SUMIF('Comparativo 11-15'!$A119:$A1147,$A121,'Comparativo 11-15'!C119:C1146)</f>
        <v>1546000</v>
      </c>
      <c r="D121" s="23">
        <f ca="1">SUMIF('Comparativo 11-15'!$A119:$A1147,$A121,'Comparativo 11-15'!D119:D1146)</f>
        <v>1420140.85</v>
      </c>
      <c r="E121" s="57">
        <f t="shared" ca="1" si="5"/>
        <v>0.91859045924967664</v>
      </c>
      <c r="F121" s="23">
        <f ca="1">SUMIF('Comparativo 11-15'!$A119:$A1147,$A121,'Comparativo 11-15'!F119:F1146)</f>
        <v>6401138</v>
      </c>
      <c r="G121" s="23">
        <f ca="1">SUMIF('Comparativo 11-15'!$A119:$A1147,$A121,'Comparativo 11-15'!G119:G1146)</f>
        <v>1067920.74</v>
      </c>
      <c r="H121" s="57">
        <f t="shared" ca="1" si="6"/>
        <v>0.16683295064096415</v>
      </c>
      <c r="I121" s="23">
        <f ca="1">SUMIF('Comparativo 11-15'!$A119:$A1147,$A121,'Comparativo 11-15'!I119:I1146)</f>
        <v>6186800</v>
      </c>
      <c r="J121" s="23">
        <f ca="1">SUMIF('Comparativo 11-15'!$A119:$A1147,$A121,'Comparativo 11-15'!J119:J1146)</f>
        <v>6156288.7699999996</v>
      </c>
      <c r="K121" s="57">
        <f t="shared" ca="1" si="7"/>
        <v>0.99506833419538365</v>
      </c>
      <c r="L121" s="23">
        <f ca="1">SUMIF('Comparativo 11-15'!$A119:$A1147,$A121,'Comparativo 11-15'!L119:L1146)</f>
        <v>93396471</v>
      </c>
      <c r="M121" s="23">
        <f ca="1">SUMIF('Comparativo 11-15'!$A119:$A1147,$A121,'Comparativo 11-15'!M119:M1146)</f>
        <v>93367966.290000007</v>
      </c>
      <c r="N121" s="57">
        <f t="shared" ca="1" si="8"/>
        <v>0.99969479885380264</v>
      </c>
      <c r="O121" s="23">
        <f ca="1">SUMIF('Comparativo 11-15'!$A119:$A1147,$A121,'Comparativo 11-15'!O119:O1146)</f>
        <v>100876730</v>
      </c>
      <c r="P121" s="23">
        <f ca="1">SUMIF('Comparativo 11-15'!$A119:$A1147,$A121,'Comparativo 11-15'!P119:P1146)</f>
        <v>93719405.329999998</v>
      </c>
      <c r="Q121" s="57">
        <f t="shared" ca="1" si="9"/>
        <v>0.92904880372311827</v>
      </c>
    </row>
    <row r="122" spans="1:17" ht="25.5" x14ac:dyDescent="0.2">
      <c r="A122" s="11" t="s">
        <v>92</v>
      </c>
      <c r="B122" s="12" t="s">
        <v>223</v>
      </c>
      <c r="C122" s="23">
        <f ca="1">SUMIF('Comparativo 11-15'!$A120:$A1148,$A122,'Comparativo 11-15'!C120:C1147)</f>
        <v>13104963</v>
      </c>
      <c r="D122" s="23">
        <f ca="1">SUMIF('Comparativo 11-15'!$A120:$A1148,$A122,'Comparativo 11-15'!D120:D1147)</f>
        <v>6788178</v>
      </c>
      <c r="E122" s="57">
        <f t="shared" ca="1" si="5"/>
        <v>0.51798528542201916</v>
      </c>
      <c r="F122" s="23">
        <f ca="1">SUMIF('Comparativo 11-15'!$A120:$A1148,$A122,'Comparativo 11-15'!F120:F1147)</f>
        <v>13805000</v>
      </c>
      <c r="G122" s="23">
        <f ca="1">SUMIF('Comparativo 11-15'!$A120:$A1148,$A122,'Comparativo 11-15'!G120:G1147)</f>
        <v>10724505</v>
      </c>
      <c r="H122" s="57">
        <f t="shared" ca="1" si="6"/>
        <v>0.77685657370517924</v>
      </c>
      <c r="I122" s="23">
        <f ca="1">SUMIF('Comparativo 11-15'!$A120:$A1148,$A122,'Comparativo 11-15'!I120:I1147)</f>
        <v>18458435</v>
      </c>
      <c r="J122" s="23">
        <f ca="1">SUMIF('Comparativo 11-15'!$A120:$A1148,$A122,'Comparativo 11-15'!J120:J1147)</f>
        <v>18399722.600000001</v>
      </c>
      <c r="K122" s="57">
        <f t="shared" ca="1" si="7"/>
        <v>0.99681921029599752</v>
      </c>
      <c r="L122" s="23">
        <f ca="1">SUMIF('Comparativo 11-15'!$A120:$A1148,$A122,'Comparativo 11-15'!L120:L1147)</f>
        <v>13879473</v>
      </c>
      <c r="M122" s="23">
        <f ca="1">SUMIF('Comparativo 11-15'!$A120:$A1148,$A122,'Comparativo 11-15'!M120:M1147)</f>
        <v>13862560.020000001</v>
      </c>
      <c r="N122" s="57">
        <f t="shared" ca="1" si="8"/>
        <v>0.99878143932410124</v>
      </c>
      <c r="O122" s="23">
        <f ca="1">SUMIF('Comparativo 11-15'!$A120:$A1148,$A122,'Comparativo 11-15'!O120:O1147)</f>
        <v>42470653</v>
      </c>
      <c r="P122" s="23">
        <f ca="1">SUMIF('Comparativo 11-15'!$A120:$A1148,$A122,'Comparativo 11-15'!P120:P1147)</f>
        <v>41951270.090000004</v>
      </c>
      <c r="Q122" s="57">
        <f t="shared" ca="1" si="9"/>
        <v>0.9877707811556371</v>
      </c>
    </row>
    <row r="123" spans="1:17" ht="25.5" x14ac:dyDescent="0.2">
      <c r="A123" s="29" t="s">
        <v>49</v>
      </c>
      <c r="B123" s="30" t="s">
        <v>50</v>
      </c>
      <c r="C123" s="17">
        <f ca="1">SUM(C124:C125)</f>
        <v>285351381</v>
      </c>
      <c r="D123" s="17">
        <f ca="1">SUM(D124:D125)</f>
        <v>173187864.41999999</v>
      </c>
      <c r="E123" s="56">
        <f t="shared" ca="1" si="5"/>
        <v>0.60692842562412541</v>
      </c>
      <c r="F123" s="17">
        <f ca="1">SUM(F124:F125)</f>
        <v>253045726</v>
      </c>
      <c r="G123" s="17">
        <f ca="1">SUM(G124:G125)</f>
        <v>180398386.92000002</v>
      </c>
      <c r="H123" s="56">
        <f t="shared" ca="1" si="6"/>
        <v>0.7129082548503507</v>
      </c>
      <c r="I123" s="17">
        <f ca="1">SUM(I124:I125)</f>
        <v>92679946</v>
      </c>
      <c r="J123" s="17">
        <f ca="1">SUM(J124:J125)</f>
        <v>71460002.909999996</v>
      </c>
      <c r="K123" s="56">
        <f t="shared" ca="1" si="7"/>
        <v>0.77104061875478436</v>
      </c>
      <c r="L123" s="17">
        <f ca="1">SUM(L124:L125)</f>
        <v>134472772</v>
      </c>
      <c r="M123" s="17">
        <f ca="1">SUM(M124:M125)</f>
        <v>129289035.86000001</v>
      </c>
      <c r="N123" s="56">
        <f t="shared" ca="1" si="8"/>
        <v>0.96145140712946719</v>
      </c>
      <c r="O123" s="17">
        <f ca="1">SUM(O124:O125)</f>
        <v>192040048</v>
      </c>
      <c r="P123" s="17">
        <f ca="1">SUM(P124:P125)</f>
        <v>162774766.94999999</v>
      </c>
      <c r="Q123" s="56">
        <f t="shared" ca="1" si="9"/>
        <v>0.84760844753590137</v>
      </c>
    </row>
    <row r="124" spans="1:17" x14ac:dyDescent="0.2">
      <c r="A124" s="11" t="s">
        <v>93</v>
      </c>
      <c r="B124" s="12" t="s">
        <v>224</v>
      </c>
      <c r="C124" s="23">
        <f ca="1">SUMIF('Comparativo 11-15'!$A122:$A1150,$A124,'Comparativo 11-15'!C122:C1149)</f>
        <v>214820805</v>
      </c>
      <c r="D124" s="23">
        <f ca="1">SUMIF('Comparativo 11-15'!$A122:$A1150,$A124,'Comparativo 11-15'!D122:D1149)</f>
        <v>110989231.70999999</v>
      </c>
      <c r="E124" s="57">
        <f t="shared" ca="1" si="5"/>
        <v>0.51665960245330989</v>
      </c>
      <c r="F124" s="23">
        <f ca="1">SUMIF('Comparativo 11-15'!$A122:$A1150,$A124,'Comparativo 11-15'!F122:F1149)</f>
        <v>87473726</v>
      </c>
      <c r="G124" s="23">
        <f ca="1">SUMIF('Comparativo 11-15'!$A122:$A1150,$A124,'Comparativo 11-15'!G122:G1149)</f>
        <v>33116553.050000001</v>
      </c>
      <c r="H124" s="57">
        <f t="shared" ca="1" si="6"/>
        <v>0.37858857241316096</v>
      </c>
      <c r="I124" s="23">
        <f ca="1">SUMIF('Comparativo 11-15'!$A122:$A1150,$A124,'Comparativo 11-15'!I122:I1149)</f>
        <v>29663000</v>
      </c>
      <c r="J124" s="23">
        <f ca="1">SUMIF('Comparativo 11-15'!$A122:$A1150,$A124,'Comparativo 11-15'!J122:J1149)</f>
        <v>26980868.280000001</v>
      </c>
      <c r="K124" s="57">
        <f t="shared" ca="1" si="7"/>
        <v>0.90957989009877627</v>
      </c>
      <c r="L124" s="23">
        <f ca="1">SUMIF('Comparativo 11-15'!$A122:$A1150,$A124,'Comparativo 11-15'!L122:L1149)</f>
        <v>43081467</v>
      </c>
      <c r="M124" s="23">
        <f ca="1">SUMIF('Comparativo 11-15'!$A122:$A1150,$A124,'Comparativo 11-15'!M122:M1149)</f>
        <v>42953010.520000003</v>
      </c>
      <c r="N124" s="57">
        <f t="shared" ca="1" si="8"/>
        <v>0.99701828909400891</v>
      </c>
      <c r="O124" s="23">
        <f ca="1">SUMIF('Comparativo 11-15'!$A122:$A1150,$A124,'Comparativo 11-15'!O122:O1149)</f>
        <v>88780926</v>
      </c>
      <c r="P124" s="23">
        <f ca="1">SUMIF('Comparativo 11-15'!$A122:$A1150,$A124,'Comparativo 11-15'!P122:P1149)</f>
        <v>72891560.799999997</v>
      </c>
      <c r="Q124" s="57">
        <f t="shared" ca="1" si="9"/>
        <v>0.82102726434729911</v>
      </c>
    </row>
    <row r="125" spans="1:17" x14ac:dyDescent="0.2">
      <c r="A125" s="11" t="s">
        <v>51</v>
      </c>
      <c r="B125" s="12" t="s">
        <v>225</v>
      </c>
      <c r="C125" s="23">
        <f ca="1">SUMIF('Comparativo 11-15'!$A123:$A1151,$A125,'Comparativo 11-15'!C123:C1150)</f>
        <v>70530576</v>
      </c>
      <c r="D125" s="23">
        <f ca="1">SUMIF('Comparativo 11-15'!$A123:$A1151,$A125,'Comparativo 11-15'!D123:D1150)</f>
        <v>62198632.709999993</v>
      </c>
      <c r="E125" s="57">
        <f t="shared" ca="1" si="5"/>
        <v>0.88186764148927399</v>
      </c>
      <c r="F125" s="23">
        <f ca="1">SUMIF('Comparativo 11-15'!$A123:$A1151,$A125,'Comparativo 11-15'!F123:F1150)</f>
        <v>165572000</v>
      </c>
      <c r="G125" s="23">
        <f ca="1">SUMIF('Comparativo 11-15'!$A123:$A1151,$A125,'Comparativo 11-15'!G123:G1150)</f>
        <v>147281833.87</v>
      </c>
      <c r="H125" s="57">
        <f t="shared" ca="1" si="6"/>
        <v>0.88953345897857128</v>
      </c>
      <c r="I125" s="23">
        <f ca="1">SUMIF('Comparativo 11-15'!$A123:$A1151,$A125,'Comparativo 11-15'!I123:I1150)</f>
        <v>63016946</v>
      </c>
      <c r="J125" s="23">
        <f ca="1">SUMIF('Comparativo 11-15'!$A123:$A1151,$A125,'Comparativo 11-15'!J123:J1150)</f>
        <v>44479134.630000003</v>
      </c>
      <c r="K125" s="57">
        <f t="shared" ca="1" si="7"/>
        <v>0.70582815343034877</v>
      </c>
      <c r="L125" s="23">
        <f ca="1">SUMIF('Comparativo 11-15'!$A123:$A1151,$A125,'Comparativo 11-15'!L123:L1150)</f>
        <v>91391305</v>
      </c>
      <c r="M125" s="23">
        <f ca="1">SUMIF('Comparativo 11-15'!$A123:$A1151,$A125,'Comparativo 11-15'!M123:M1150)</f>
        <v>86336025.340000004</v>
      </c>
      <c r="N125" s="57">
        <f t="shared" ca="1" si="8"/>
        <v>0.94468533237379648</v>
      </c>
      <c r="O125" s="23">
        <f ca="1">SUMIF('Comparativo 11-15'!$A123:$A1151,$A125,'Comparativo 11-15'!O123:O1150)</f>
        <v>103259122</v>
      </c>
      <c r="P125" s="23">
        <f ca="1">SUMIF('Comparativo 11-15'!$A123:$A1151,$A125,'Comparativo 11-15'!P123:P1150)</f>
        <v>89883206.149999991</v>
      </c>
      <c r="Q125" s="57">
        <f t="shared" ca="1" si="9"/>
        <v>0.87046262266301266</v>
      </c>
    </row>
    <row r="126" spans="1:17" ht="25.5" hidden="1" x14ac:dyDescent="0.2">
      <c r="A126" s="25" t="s">
        <v>113</v>
      </c>
      <c r="B126" s="30" t="s">
        <v>114</v>
      </c>
      <c r="C126" s="17">
        <f ca="1">+C127</f>
        <v>0</v>
      </c>
      <c r="D126" s="17">
        <f ca="1">+D127</f>
        <v>0</v>
      </c>
      <c r="E126" s="56">
        <f t="shared" ca="1" si="5"/>
        <v>0</v>
      </c>
      <c r="F126" s="17">
        <f ca="1">+F127</f>
        <v>0</v>
      </c>
      <c r="G126" s="17">
        <f ca="1">+G127</f>
        <v>0</v>
      </c>
      <c r="H126" s="56">
        <f t="shared" ca="1" si="6"/>
        <v>0</v>
      </c>
      <c r="I126" s="17">
        <f ca="1">+I127</f>
        <v>0</v>
      </c>
      <c r="J126" s="17">
        <f ca="1">+J127</f>
        <v>0</v>
      </c>
      <c r="K126" s="56">
        <f t="shared" ca="1" si="7"/>
        <v>0</v>
      </c>
      <c r="L126" s="17">
        <f ca="1">+L127</f>
        <v>0</v>
      </c>
      <c r="M126" s="17">
        <f ca="1">+M127</f>
        <v>0</v>
      </c>
      <c r="N126" s="56">
        <f t="shared" ca="1" si="8"/>
        <v>0</v>
      </c>
      <c r="O126" s="17">
        <f ca="1">+O127</f>
        <v>0</v>
      </c>
      <c r="P126" s="17">
        <f ca="1">+P127</f>
        <v>0</v>
      </c>
      <c r="Q126" s="56">
        <f t="shared" ca="1" si="9"/>
        <v>0</v>
      </c>
    </row>
    <row r="127" spans="1:17" hidden="1" x14ac:dyDescent="0.2">
      <c r="A127" s="34" t="s">
        <v>115</v>
      </c>
      <c r="B127" s="35" t="s">
        <v>116</v>
      </c>
      <c r="C127" s="23">
        <f ca="1">SUMIF('Comparativo 11-15'!$A125:$A1153,$A127,'Comparativo 11-15'!C125:C1152)</f>
        <v>0</v>
      </c>
      <c r="D127" s="23">
        <f ca="1">SUMIF('Comparativo 11-15'!$A125:$A1153,$A127,'Comparativo 11-15'!D125:D1152)</f>
        <v>0</v>
      </c>
      <c r="E127" s="57">
        <f t="shared" ca="1" si="5"/>
        <v>0</v>
      </c>
      <c r="F127" s="23">
        <f ca="1">SUMIF('Comparativo 11-15'!$A125:$A1153,$A127,'Comparativo 11-15'!F125:F1152)</f>
        <v>0</v>
      </c>
      <c r="G127" s="23">
        <f ca="1">SUMIF('Comparativo 11-15'!$A125:$A1153,$A127,'Comparativo 11-15'!G125:G1152)</f>
        <v>0</v>
      </c>
      <c r="H127" s="57">
        <f t="shared" ca="1" si="6"/>
        <v>0</v>
      </c>
      <c r="I127" s="23">
        <f ca="1">SUMIF('Comparativo 11-15'!$A125:$A1153,$A127,'Comparativo 11-15'!I125:I1152)</f>
        <v>0</v>
      </c>
      <c r="J127" s="23">
        <f ca="1">SUMIF('Comparativo 11-15'!$A125:$A1153,$A127,'Comparativo 11-15'!J125:J1152)</f>
        <v>0</v>
      </c>
      <c r="K127" s="57">
        <f t="shared" ca="1" si="7"/>
        <v>0</v>
      </c>
      <c r="L127" s="23">
        <f ca="1">SUMIF('Comparativo 11-15'!$A125:$A1153,$A127,'Comparativo 11-15'!L125:L1152)</f>
        <v>0</v>
      </c>
      <c r="M127" s="23">
        <f ca="1">SUMIF('Comparativo 11-15'!$A125:$A1153,$A127,'Comparativo 11-15'!M125:M1152)</f>
        <v>0</v>
      </c>
      <c r="N127" s="57">
        <f t="shared" ca="1" si="8"/>
        <v>0</v>
      </c>
      <c r="O127" s="23">
        <f ca="1">SUMIF('Comparativo 11-15'!$A125:$A1153,$A127,'Comparativo 11-15'!O125:O1152)</f>
        <v>0</v>
      </c>
      <c r="P127" s="23">
        <f ca="1">SUMIF('Comparativo 11-15'!$A125:$A1153,$A127,'Comparativo 11-15'!P125:P1152)</f>
        <v>0</v>
      </c>
      <c r="Q127" s="57">
        <f t="shared" ca="1" si="9"/>
        <v>0</v>
      </c>
    </row>
    <row r="128" spans="1:17" ht="25.5" hidden="1" x14ac:dyDescent="0.2">
      <c r="A128" s="11" t="s">
        <v>226</v>
      </c>
      <c r="B128" s="12" t="s">
        <v>227</v>
      </c>
      <c r="C128" s="23">
        <f ca="1">SUMIF('Comparativo 11-15'!$A126:$A1154,$A128,'Comparativo 11-15'!C126:C1153)</f>
        <v>0</v>
      </c>
      <c r="D128" s="23">
        <f ca="1">SUMIF('Comparativo 11-15'!$A126:$A1154,$A128,'Comparativo 11-15'!D126:D1153)</f>
        <v>0</v>
      </c>
      <c r="E128" s="57">
        <f t="shared" ca="1" si="5"/>
        <v>0</v>
      </c>
      <c r="F128" s="23">
        <f ca="1">SUMIF('Comparativo 11-15'!$A126:$A1154,$A128,'Comparativo 11-15'!F126:F1153)</f>
        <v>0</v>
      </c>
      <c r="G128" s="23">
        <f ca="1">SUMIF('Comparativo 11-15'!$A126:$A1154,$A128,'Comparativo 11-15'!G126:G1153)</f>
        <v>0</v>
      </c>
      <c r="H128" s="57">
        <f t="shared" ca="1" si="6"/>
        <v>0</v>
      </c>
      <c r="I128" s="23">
        <f ca="1">SUMIF('Comparativo 11-15'!$A126:$A1154,$A128,'Comparativo 11-15'!I126:I1153)</f>
        <v>0</v>
      </c>
      <c r="J128" s="23">
        <f ca="1">SUMIF('Comparativo 11-15'!$A126:$A1154,$A128,'Comparativo 11-15'!J126:J1153)</f>
        <v>0</v>
      </c>
      <c r="K128" s="57">
        <f t="shared" ca="1" si="7"/>
        <v>0</v>
      </c>
      <c r="L128" s="23">
        <f ca="1">SUMIF('Comparativo 11-15'!$A126:$A1154,$A128,'Comparativo 11-15'!L126:L1153)</f>
        <v>0</v>
      </c>
      <c r="M128" s="23">
        <f ca="1">SUMIF('Comparativo 11-15'!$A126:$A1154,$A128,'Comparativo 11-15'!M126:M1153)</f>
        <v>0</v>
      </c>
      <c r="N128" s="57">
        <f t="shared" ca="1" si="8"/>
        <v>0</v>
      </c>
      <c r="O128" s="23">
        <f ca="1">SUMIF('Comparativo 11-15'!$A126:$A1154,$A128,'Comparativo 11-15'!O126:O1153)</f>
        <v>0</v>
      </c>
      <c r="P128" s="23">
        <f ca="1">SUMIF('Comparativo 11-15'!$A126:$A1154,$A128,'Comparativo 11-15'!P126:P1153)</f>
        <v>0</v>
      </c>
      <c r="Q128" s="57">
        <f t="shared" ca="1" si="9"/>
        <v>0</v>
      </c>
    </row>
    <row r="129" spans="1:17" ht="25.5" x14ac:dyDescent="0.2">
      <c r="A129" s="29" t="s">
        <v>52</v>
      </c>
      <c r="B129" s="30" t="s">
        <v>53</v>
      </c>
      <c r="C129" s="17">
        <f ca="1">SUM(C130:C137)</f>
        <v>1816862068</v>
      </c>
      <c r="D129" s="17">
        <f ca="1">SUM(D130:D137)</f>
        <v>1058753275.28</v>
      </c>
      <c r="E129" s="56">
        <f t="shared" ca="1" si="5"/>
        <v>0.58273728860742557</v>
      </c>
      <c r="F129" s="17">
        <f ca="1">SUM(F130:F137)</f>
        <v>1537610567.72</v>
      </c>
      <c r="G129" s="17">
        <f ca="1">SUM(G130:G137)</f>
        <v>1028815198.4399999</v>
      </c>
      <c r="H129" s="56">
        <f t="shared" ca="1" si="6"/>
        <v>0.66909997891439299</v>
      </c>
      <c r="I129" s="17">
        <f ca="1">SUM(I130:I137)</f>
        <v>1207244624</v>
      </c>
      <c r="J129" s="17">
        <f ca="1">SUM(J130:J137)</f>
        <v>1121291647.4400001</v>
      </c>
      <c r="K129" s="56">
        <f t="shared" ca="1" si="7"/>
        <v>0.92880235301838876</v>
      </c>
      <c r="L129" s="17">
        <f ca="1">SUM(L130:L137)</f>
        <v>1241340056</v>
      </c>
      <c r="M129" s="17">
        <f ca="1">SUM(M130:M137)</f>
        <v>1163940937.9100001</v>
      </c>
      <c r="N129" s="56">
        <f t="shared" ca="1" si="8"/>
        <v>0.93764873878362953</v>
      </c>
      <c r="O129" s="17">
        <f ca="1">SUM(O130:O137)</f>
        <v>1356271719</v>
      </c>
      <c r="P129" s="17">
        <f ca="1">SUM(P130:P137)</f>
        <v>1304100111.2399998</v>
      </c>
      <c r="Q129" s="56">
        <f t="shared" ca="1" si="9"/>
        <v>0.96153307111758757</v>
      </c>
    </row>
    <row r="130" spans="1:17" x14ac:dyDescent="0.2">
      <c r="A130" s="11" t="s">
        <v>94</v>
      </c>
      <c r="B130" s="12" t="s">
        <v>228</v>
      </c>
      <c r="C130" s="23">
        <f ca="1">SUMIF('Comparativo 11-15'!$A128:$A1156,$A130,'Comparativo 11-15'!C128:C1155)</f>
        <v>52245000</v>
      </c>
      <c r="D130" s="23">
        <f ca="1">SUMIF('Comparativo 11-15'!$A128:$A1156,$A130,'Comparativo 11-15'!D128:D1155)</f>
        <v>32968024.219999999</v>
      </c>
      <c r="E130" s="57">
        <f t="shared" ca="1" si="5"/>
        <v>0.63102735611063254</v>
      </c>
      <c r="F130" s="23">
        <f ca="1">SUMIF('Comparativo 11-15'!$A128:$A1156,$A130,'Comparativo 11-15'!F128:F1155)</f>
        <v>193951567.72</v>
      </c>
      <c r="G130" s="23">
        <f ca="1">SUMIF('Comparativo 11-15'!$A128:$A1156,$A130,'Comparativo 11-15'!G128:G1155)</f>
        <v>59996582.289999999</v>
      </c>
      <c r="H130" s="57">
        <f t="shared" ca="1" si="6"/>
        <v>0.30933795996232744</v>
      </c>
      <c r="I130" s="23">
        <f ca="1">SUMIF('Comparativo 11-15'!$A128:$A1156,$A130,'Comparativo 11-15'!I128:I1155)</f>
        <v>56883256</v>
      </c>
      <c r="J130" s="23">
        <f ca="1">SUMIF('Comparativo 11-15'!$A128:$A1156,$A130,'Comparativo 11-15'!J128:J1155)</f>
        <v>52969279.239999995</v>
      </c>
      <c r="K130" s="57">
        <f t="shared" ca="1" si="7"/>
        <v>0.93119281427912626</v>
      </c>
      <c r="L130" s="23">
        <f ca="1">SUMIF('Comparativo 11-15'!$A128:$A1156,$A130,'Comparativo 11-15'!L128:L1155)</f>
        <v>19138529</v>
      </c>
      <c r="M130" s="23">
        <f ca="1">SUMIF('Comparativo 11-15'!$A128:$A1156,$A130,'Comparativo 11-15'!M128:M1155)</f>
        <v>18868194.219999999</v>
      </c>
      <c r="N130" s="57">
        <f t="shared" ca="1" si="8"/>
        <v>0.9858748402241363</v>
      </c>
      <c r="O130" s="23">
        <f ca="1">SUMIF('Comparativo 11-15'!$A128:$A1156,$A130,'Comparativo 11-15'!O128:O1155)</f>
        <v>51628889</v>
      </c>
      <c r="P130" s="23">
        <f ca="1">SUMIF('Comparativo 11-15'!$A128:$A1156,$A130,'Comparativo 11-15'!P128:P1155)</f>
        <v>50272303.990000002</v>
      </c>
      <c r="Q130" s="57">
        <f t="shared" ca="1" si="9"/>
        <v>0.97372430365487828</v>
      </c>
    </row>
    <row r="131" spans="1:17" ht="25.5" x14ac:dyDescent="0.2">
      <c r="A131" s="11" t="s">
        <v>117</v>
      </c>
      <c r="B131" s="12" t="s">
        <v>229</v>
      </c>
      <c r="C131" s="23">
        <f ca="1">SUMIF('Comparativo 11-15'!$A129:$A1157,$A131,'Comparativo 11-15'!C129:C1156)</f>
        <v>32869000</v>
      </c>
      <c r="D131" s="23">
        <f ca="1">SUMIF('Comparativo 11-15'!$A129:$A1157,$A131,'Comparativo 11-15'!D129:D1156)</f>
        <v>30976279</v>
      </c>
      <c r="E131" s="57">
        <f t="shared" ca="1" si="5"/>
        <v>0.94241622805683167</v>
      </c>
      <c r="F131" s="23">
        <f ca="1">SUMIF('Comparativo 11-15'!$A129:$A1157,$A131,'Comparativo 11-15'!F129:F1156)</f>
        <v>23747000</v>
      </c>
      <c r="G131" s="23">
        <f ca="1">SUMIF('Comparativo 11-15'!$A129:$A1157,$A131,'Comparativo 11-15'!G129:G1156)</f>
        <v>7034435</v>
      </c>
      <c r="H131" s="57">
        <f t="shared" ca="1" si="6"/>
        <v>0.29622415463005852</v>
      </c>
      <c r="I131" s="23">
        <f ca="1">SUMIF('Comparativo 11-15'!$A129:$A1157,$A131,'Comparativo 11-15'!I129:I1156)</f>
        <v>20855700</v>
      </c>
      <c r="J131" s="23">
        <f ca="1">SUMIF('Comparativo 11-15'!$A129:$A1157,$A131,'Comparativo 11-15'!J129:J1156)</f>
        <v>19102635</v>
      </c>
      <c r="K131" s="57">
        <f t="shared" ca="1" si="7"/>
        <v>0.9159431234626505</v>
      </c>
      <c r="L131" s="23">
        <f ca="1">SUMIF('Comparativo 11-15'!$A129:$A1157,$A131,'Comparativo 11-15'!L129:L1156)</f>
        <v>13162027</v>
      </c>
      <c r="M131" s="23">
        <f ca="1">SUMIF('Comparativo 11-15'!$A129:$A1157,$A131,'Comparativo 11-15'!M129:M1156)</f>
        <v>13096540.68</v>
      </c>
      <c r="N131" s="57">
        <f t="shared" ca="1" si="8"/>
        <v>0.99502460221362554</v>
      </c>
      <c r="O131" s="23">
        <f ca="1">SUMIF('Comparativo 11-15'!$A129:$A1157,$A131,'Comparativo 11-15'!O129:O1156)</f>
        <v>13423453</v>
      </c>
      <c r="P131" s="23">
        <f ca="1">SUMIF('Comparativo 11-15'!$A129:$A1157,$A131,'Comparativo 11-15'!P129:P1156)</f>
        <v>12680445.190000001</v>
      </c>
      <c r="Q131" s="57">
        <f t="shared" ca="1" si="9"/>
        <v>0.94464853342876842</v>
      </c>
    </row>
    <row r="132" spans="1:17" x14ac:dyDescent="0.2">
      <c r="A132" s="11" t="s">
        <v>54</v>
      </c>
      <c r="B132" s="12" t="s">
        <v>230</v>
      </c>
      <c r="C132" s="23">
        <f ca="1">SUMIF('Comparativo 11-15'!$A130:$A1158,$A132,'Comparativo 11-15'!C130:C1157)</f>
        <v>196217587</v>
      </c>
      <c r="D132" s="23">
        <f ca="1">SUMIF('Comparativo 11-15'!$A130:$A1158,$A132,'Comparativo 11-15'!D130:D1157)</f>
        <v>151549002.59</v>
      </c>
      <c r="E132" s="57">
        <f t="shared" ca="1" si="5"/>
        <v>0.77235178001653848</v>
      </c>
      <c r="F132" s="23">
        <f ca="1">SUMIF('Comparativo 11-15'!$A130:$A1158,$A132,'Comparativo 11-15'!F130:F1157)</f>
        <v>275576000</v>
      </c>
      <c r="G132" s="23">
        <f ca="1">SUMIF('Comparativo 11-15'!$A130:$A1158,$A132,'Comparativo 11-15'!G130:G1157)</f>
        <v>251946718.59999999</v>
      </c>
      <c r="H132" s="57">
        <f t="shared" ca="1" si="6"/>
        <v>0.91425493729497487</v>
      </c>
      <c r="I132" s="23">
        <f ca="1">SUMIF('Comparativo 11-15'!$A130:$A1158,$A132,'Comparativo 11-15'!I130:I1157)</f>
        <v>219699435</v>
      </c>
      <c r="J132" s="23">
        <f ca="1">SUMIF('Comparativo 11-15'!$A130:$A1158,$A132,'Comparativo 11-15'!J130:J1157)</f>
        <v>198584023.71000001</v>
      </c>
      <c r="K132" s="57">
        <f t="shared" ca="1" si="7"/>
        <v>0.90388955124076675</v>
      </c>
      <c r="L132" s="23">
        <f ca="1">SUMIF('Comparativo 11-15'!$A130:$A1158,$A132,'Comparativo 11-15'!L130:L1157)</f>
        <v>99788091</v>
      </c>
      <c r="M132" s="23">
        <f ca="1">SUMIF('Comparativo 11-15'!$A130:$A1158,$A132,'Comparativo 11-15'!M130:M1157)</f>
        <v>97691088.789999992</v>
      </c>
      <c r="N132" s="57">
        <f t="shared" ca="1" si="8"/>
        <v>0.97898544616912242</v>
      </c>
      <c r="O132" s="23">
        <f ca="1">SUMIF('Comparativo 11-15'!$A130:$A1158,$A132,'Comparativo 11-15'!O130:O1157)</f>
        <v>181946539</v>
      </c>
      <c r="P132" s="23">
        <f ca="1">SUMIF('Comparativo 11-15'!$A130:$A1158,$A132,'Comparativo 11-15'!P130:P1157)</f>
        <v>179169482.31</v>
      </c>
      <c r="Q132" s="57">
        <f t="shared" ca="1" si="9"/>
        <v>0.9847369633670251</v>
      </c>
    </row>
    <row r="133" spans="1:17" x14ac:dyDescent="0.2">
      <c r="A133" s="11" t="s">
        <v>95</v>
      </c>
      <c r="B133" s="12" t="s">
        <v>231</v>
      </c>
      <c r="C133" s="23">
        <f ca="1">SUMIF('Comparativo 11-15'!$A131:$A1159,$A133,'Comparativo 11-15'!C131:C1158)</f>
        <v>371845025</v>
      </c>
      <c r="D133" s="23">
        <f ca="1">SUMIF('Comparativo 11-15'!$A131:$A1159,$A133,'Comparativo 11-15'!D131:D1158)</f>
        <v>305719591.81999999</v>
      </c>
      <c r="E133" s="57">
        <f t="shared" ca="1" si="5"/>
        <v>0.82216937505080234</v>
      </c>
      <c r="F133" s="23">
        <f ca="1">SUMIF('Comparativo 11-15'!$A131:$A1159,$A133,'Comparativo 11-15'!F131:F1158)</f>
        <v>387633000</v>
      </c>
      <c r="G133" s="23">
        <f ca="1">SUMIF('Comparativo 11-15'!$A131:$A1159,$A133,'Comparativo 11-15'!G131:G1158)</f>
        <v>318613037.38</v>
      </c>
      <c r="H133" s="57">
        <f t="shared" ca="1" si="6"/>
        <v>0.82194508047560444</v>
      </c>
      <c r="I133" s="23">
        <f ca="1">SUMIF('Comparativo 11-15'!$A131:$A1159,$A133,'Comparativo 11-15'!I131:I1158)</f>
        <v>386232600</v>
      </c>
      <c r="J133" s="23">
        <f ca="1">SUMIF('Comparativo 11-15'!$A131:$A1159,$A133,'Comparativo 11-15'!J131:J1158)</f>
        <v>375111337.61999995</v>
      </c>
      <c r="K133" s="57">
        <f t="shared" ca="1" si="7"/>
        <v>0.97120579055211798</v>
      </c>
      <c r="L133" s="23">
        <f ca="1">SUMIF('Comparativo 11-15'!$A131:$A1159,$A133,'Comparativo 11-15'!L131:L1158)</f>
        <v>593708787</v>
      </c>
      <c r="M133" s="23">
        <f ca="1">SUMIF('Comparativo 11-15'!$A131:$A1159,$A133,'Comparativo 11-15'!M131:M1158)</f>
        <v>571703454.7700001</v>
      </c>
      <c r="N133" s="57">
        <f t="shared" ca="1" si="8"/>
        <v>0.96293581514736803</v>
      </c>
      <c r="O133" s="23">
        <f ca="1">SUMIF('Comparativo 11-15'!$A131:$A1159,$A133,'Comparativo 11-15'!O131:O1158)</f>
        <v>406692425</v>
      </c>
      <c r="P133" s="23">
        <f ca="1">SUMIF('Comparativo 11-15'!$A131:$A1159,$A133,'Comparativo 11-15'!P131:P1158)</f>
        <v>374566139.63</v>
      </c>
      <c r="Q133" s="57">
        <f t="shared" ca="1" si="9"/>
        <v>0.92100594111139389</v>
      </c>
    </row>
    <row r="134" spans="1:17" x14ac:dyDescent="0.2">
      <c r="A134" s="11" t="s">
        <v>55</v>
      </c>
      <c r="B134" s="12" t="s">
        <v>232</v>
      </c>
      <c r="C134" s="23">
        <f ca="1">SUMIF('Comparativo 11-15'!$A132:$A1160,$A134,'Comparativo 11-15'!C132:C1159)</f>
        <v>314738966</v>
      </c>
      <c r="D134" s="23">
        <f ca="1">SUMIF('Comparativo 11-15'!$A132:$A1160,$A134,'Comparativo 11-15'!D132:D1159)</f>
        <v>188817553.91999999</v>
      </c>
      <c r="E134" s="57">
        <f t="shared" ca="1" si="5"/>
        <v>0.59991794571759505</v>
      </c>
      <c r="F134" s="23">
        <f ca="1">SUMIF('Comparativo 11-15'!$A132:$A1160,$A134,'Comparativo 11-15'!F132:F1159)</f>
        <v>189735000</v>
      </c>
      <c r="G134" s="23">
        <f ca="1">SUMIF('Comparativo 11-15'!$A132:$A1160,$A134,'Comparativo 11-15'!G132:G1159)</f>
        <v>57514635.280000001</v>
      </c>
      <c r="H134" s="57">
        <f t="shared" ca="1" si="6"/>
        <v>0.30313139526181254</v>
      </c>
      <c r="I134" s="23">
        <f ca="1">SUMIF('Comparativo 11-15'!$A132:$A1160,$A134,'Comparativo 11-15'!I132:I1159)</f>
        <v>262509000</v>
      </c>
      <c r="J134" s="23">
        <f ca="1">SUMIF('Comparativo 11-15'!$A132:$A1160,$A134,'Comparativo 11-15'!J132:J1159)</f>
        <v>253065572.72</v>
      </c>
      <c r="K134" s="57">
        <f t="shared" ca="1" si="7"/>
        <v>0.96402627231828242</v>
      </c>
      <c r="L134" s="23">
        <f ca="1">SUMIF('Comparativo 11-15'!$A132:$A1160,$A134,'Comparativo 11-15'!L132:L1159)</f>
        <v>223324473</v>
      </c>
      <c r="M134" s="23">
        <f ca="1">SUMIF('Comparativo 11-15'!$A132:$A1160,$A134,'Comparativo 11-15'!M132:M1159)</f>
        <v>223126214.94</v>
      </c>
      <c r="N134" s="57">
        <f t="shared" ca="1" si="8"/>
        <v>0.99911224212314609</v>
      </c>
      <c r="O134" s="23">
        <f ca="1">SUMIF('Comparativo 11-15'!$A132:$A1160,$A134,'Comparativo 11-15'!O132:O1159)</f>
        <v>230174471</v>
      </c>
      <c r="P134" s="23">
        <f ca="1">SUMIF('Comparativo 11-15'!$A132:$A1160,$A134,'Comparativo 11-15'!P132:P1159)</f>
        <v>228864924.66</v>
      </c>
      <c r="Q134" s="57">
        <f t="shared" ca="1" si="9"/>
        <v>0.99431063603921566</v>
      </c>
    </row>
    <row r="135" spans="1:17" ht="25.5" x14ac:dyDescent="0.2">
      <c r="A135" s="11" t="s">
        <v>96</v>
      </c>
      <c r="B135" s="12" t="s">
        <v>233</v>
      </c>
      <c r="C135" s="23">
        <f ca="1">SUMIF('Comparativo 11-15'!$A133:$A1161,$A135,'Comparativo 11-15'!C133:C1160)</f>
        <v>681325000</v>
      </c>
      <c r="D135" s="23">
        <f ca="1">SUMIF('Comparativo 11-15'!$A133:$A1161,$A135,'Comparativo 11-15'!D133:D1160)</f>
        <v>215612294.08000001</v>
      </c>
      <c r="E135" s="57">
        <f t="shared" ca="1" si="5"/>
        <v>0.31646027091329398</v>
      </c>
      <c r="F135" s="23">
        <f ca="1">SUMIF('Comparativo 11-15'!$A133:$A1161,$A135,'Comparativo 11-15'!F133:F1160)</f>
        <v>309191000</v>
      </c>
      <c r="G135" s="23">
        <f ca="1">SUMIF('Comparativo 11-15'!$A133:$A1161,$A135,'Comparativo 11-15'!G133:G1160)</f>
        <v>238553091.30000001</v>
      </c>
      <c r="H135" s="57">
        <f t="shared" ca="1" si="6"/>
        <v>0.77153957036265608</v>
      </c>
      <c r="I135" s="23">
        <f ca="1">SUMIF('Comparativo 11-15'!$A133:$A1161,$A135,'Comparativo 11-15'!I133:I1160)</f>
        <v>105786000</v>
      </c>
      <c r="J135" s="23">
        <f ca="1">SUMIF('Comparativo 11-15'!$A133:$A1161,$A135,'Comparativo 11-15'!J133:J1160)</f>
        <v>92656561.140000001</v>
      </c>
      <c r="K135" s="57">
        <f t="shared" ca="1" si="7"/>
        <v>0.87588680108899097</v>
      </c>
      <c r="L135" s="23">
        <f ca="1">SUMIF('Comparativo 11-15'!$A133:$A1161,$A135,'Comparativo 11-15'!L133:L1160)</f>
        <v>83019003</v>
      </c>
      <c r="M135" s="23">
        <f ca="1">SUMIF('Comparativo 11-15'!$A133:$A1161,$A135,'Comparativo 11-15'!M133:M1160)</f>
        <v>72175208.700000003</v>
      </c>
      <c r="N135" s="57">
        <f t="shared" ca="1" si="8"/>
        <v>0.86938178118087017</v>
      </c>
      <c r="O135" s="23">
        <f ca="1">SUMIF('Comparativo 11-15'!$A133:$A1161,$A135,'Comparativo 11-15'!O133:O1160)</f>
        <v>348707291</v>
      </c>
      <c r="P135" s="23">
        <f ca="1">SUMIF('Comparativo 11-15'!$A133:$A1161,$A135,'Comparativo 11-15'!P133:P1160)</f>
        <v>343584515.78999996</v>
      </c>
      <c r="Q135" s="57">
        <f t="shared" ca="1" si="9"/>
        <v>0.98530923974858886</v>
      </c>
    </row>
    <row r="136" spans="1:17" x14ac:dyDescent="0.2">
      <c r="A136" s="11" t="s">
        <v>132</v>
      </c>
      <c r="B136" s="12" t="s">
        <v>234</v>
      </c>
      <c r="C136" s="23">
        <f ca="1">SUMIF('Comparativo 11-15'!$A134:$A1162,$A136,'Comparativo 11-15'!C134:C1161)</f>
        <v>150689490</v>
      </c>
      <c r="D136" s="23">
        <f ca="1">SUMIF('Comparativo 11-15'!$A134:$A1162,$A136,'Comparativo 11-15'!D134:D1161)</f>
        <v>121963106.84999999</v>
      </c>
      <c r="E136" s="57">
        <f t="shared" ca="1" si="5"/>
        <v>0.809367042452662</v>
      </c>
      <c r="F136" s="23">
        <f ca="1">SUMIF('Comparativo 11-15'!$A134:$A1162,$A136,'Comparativo 11-15'!F134:F1161)</f>
        <v>111880000</v>
      </c>
      <c r="G136" s="23">
        <f ca="1">SUMIF('Comparativo 11-15'!$A134:$A1162,$A136,'Comparativo 11-15'!G134:G1161)</f>
        <v>56597357.619999997</v>
      </c>
      <c r="H136" s="57">
        <f t="shared" ca="1" si="6"/>
        <v>0.50587555970682874</v>
      </c>
      <c r="I136" s="23">
        <f ca="1">SUMIF('Comparativo 11-15'!$A134:$A1162,$A136,'Comparativo 11-15'!I134:I1161)</f>
        <v>93106000</v>
      </c>
      <c r="J136" s="23">
        <f ca="1">SUMIF('Comparativo 11-15'!$A134:$A1162,$A136,'Comparativo 11-15'!J134:J1161)</f>
        <v>82622842.260000005</v>
      </c>
      <c r="K136" s="57">
        <f t="shared" ca="1" si="7"/>
        <v>0.8874062064743411</v>
      </c>
      <c r="L136" s="23">
        <f ca="1">SUMIF('Comparativo 11-15'!$A134:$A1162,$A136,'Comparativo 11-15'!L134:L1161)</f>
        <v>180794081</v>
      </c>
      <c r="M136" s="23">
        <f ca="1">SUMIF('Comparativo 11-15'!$A134:$A1162,$A136,'Comparativo 11-15'!M134:M1161)</f>
        <v>139759684.09999999</v>
      </c>
      <c r="N136" s="57">
        <f t="shared" ca="1" si="8"/>
        <v>0.77303240972805964</v>
      </c>
      <c r="O136" s="23">
        <f ca="1">SUMIF('Comparativo 11-15'!$A134:$A1162,$A136,'Comparativo 11-15'!O134:O1161)</f>
        <v>73110001</v>
      </c>
      <c r="P136" s="23">
        <f ca="1">SUMIF('Comparativo 11-15'!$A134:$A1162,$A136,'Comparativo 11-15'!P134:P1161)</f>
        <v>64481503.119999997</v>
      </c>
      <c r="Q136" s="57">
        <f t="shared" ca="1" si="9"/>
        <v>0.88197924002216876</v>
      </c>
    </row>
    <row r="137" spans="1:17" x14ac:dyDescent="0.2">
      <c r="A137" s="11" t="s">
        <v>56</v>
      </c>
      <c r="B137" s="12" t="s">
        <v>235</v>
      </c>
      <c r="C137" s="23">
        <f ca="1">SUMIF('Comparativo 11-15'!$A135:$A1163,$A137,'Comparativo 11-15'!C135:C1162)</f>
        <v>16932000</v>
      </c>
      <c r="D137" s="23">
        <f ca="1">SUMIF('Comparativo 11-15'!$A135:$A1163,$A137,'Comparativo 11-15'!D135:D1162)</f>
        <v>11147422.800000001</v>
      </c>
      <c r="E137" s="57">
        <f t="shared" ca="1" si="5"/>
        <v>0.65836420978029775</v>
      </c>
      <c r="F137" s="23">
        <f ca="1">SUMIF('Comparativo 11-15'!$A135:$A1163,$A137,'Comparativo 11-15'!F135:F1162)</f>
        <v>45897000</v>
      </c>
      <c r="G137" s="23">
        <f ca="1">SUMIF('Comparativo 11-15'!$A135:$A1163,$A137,'Comparativo 11-15'!G135:G1162)</f>
        <v>38559340.969999999</v>
      </c>
      <c r="H137" s="57">
        <f t="shared" ca="1" si="6"/>
        <v>0.84012769832450918</v>
      </c>
      <c r="I137" s="23">
        <f ca="1">SUMIF('Comparativo 11-15'!$A135:$A1163,$A137,'Comparativo 11-15'!I135:I1162)</f>
        <v>62172633</v>
      </c>
      <c r="J137" s="23">
        <f ca="1">SUMIF('Comparativo 11-15'!$A135:$A1163,$A137,'Comparativo 11-15'!J135:J1162)</f>
        <v>47179395.75</v>
      </c>
      <c r="K137" s="57">
        <f t="shared" ca="1" si="7"/>
        <v>0.75884506531997764</v>
      </c>
      <c r="L137" s="23">
        <f ca="1">SUMIF('Comparativo 11-15'!$A135:$A1163,$A137,'Comparativo 11-15'!L135:L1162)</f>
        <v>28405065</v>
      </c>
      <c r="M137" s="23">
        <f ca="1">SUMIF('Comparativo 11-15'!$A135:$A1163,$A137,'Comparativo 11-15'!M135:M1162)</f>
        <v>27520551.710000001</v>
      </c>
      <c r="N137" s="57">
        <f t="shared" ca="1" si="8"/>
        <v>0.96886071938226515</v>
      </c>
      <c r="O137" s="23">
        <f ca="1">SUMIF('Comparativo 11-15'!$A135:$A1163,$A137,'Comparativo 11-15'!O135:O1162)</f>
        <v>50588650</v>
      </c>
      <c r="P137" s="23">
        <f ca="1">SUMIF('Comparativo 11-15'!$A135:$A1163,$A137,'Comparativo 11-15'!P135:P1162)</f>
        <v>50480796.549999997</v>
      </c>
      <c r="Q137" s="57">
        <f t="shared" ca="1" si="9"/>
        <v>0.99786803067486474</v>
      </c>
    </row>
    <row r="138" spans="1:17" x14ac:dyDescent="0.2">
      <c r="A138" s="11"/>
      <c r="B138" s="12"/>
      <c r="C138" s="23"/>
      <c r="D138" s="23"/>
      <c r="E138" s="57">
        <f t="shared" ref="E138:E201" si="15">IFERROR(D138/C138,0)</f>
        <v>0</v>
      </c>
      <c r="F138" s="23"/>
      <c r="G138" s="23"/>
      <c r="H138" s="57">
        <f t="shared" ref="H138:H201" si="16">IFERROR(G138/F138,0)</f>
        <v>0</v>
      </c>
      <c r="I138" s="23"/>
      <c r="J138" s="23"/>
      <c r="K138" s="57">
        <f t="shared" ref="K138:K201" si="17">IFERROR(J138/I138,0)</f>
        <v>0</v>
      </c>
      <c r="L138" s="23"/>
      <c r="M138" s="23"/>
      <c r="N138" s="57">
        <f t="shared" ref="N138:N201" si="18">IFERROR(M138/L138,0)</f>
        <v>0</v>
      </c>
      <c r="O138" s="23"/>
      <c r="P138" s="23"/>
      <c r="Q138" s="57">
        <f t="shared" ref="Q138:Q201" si="19">IFERROR(P138/O138,0)</f>
        <v>0</v>
      </c>
    </row>
    <row r="139" spans="1:17" hidden="1" x14ac:dyDescent="0.2">
      <c r="A139" s="29">
        <v>3</v>
      </c>
      <c r="B139" s="12"/>
      <c r="C139" s="17">
        <f t="shared" ref="C139:D140" ca="1" si="20">+C140</f>
        <v>0</v>
      </c>
      <c r="D139" s="17">
        <f t="shared" ca="1" si="20"/>
        <v>0</v>
      </c>
      <c r="E139" s="56">
        <f t="shared" ca="1" si="15"/>
        <v>0</v>
      </c>
      <c r="F139" s="17">
        <f t="shared" ref="F139:G140" ca="1" si="21">+F140</f>
        <v>0</v>
      </c>
      <c r="G139" s="17">
        <f t="shared" ca="1" si="21"/>
        <v>0</v>
      </c>
      <c r="H139" s="56">
        <f t="shared" ca="1" si="16"/>
        <v>0</v>
      </c>
      <c r="I139" s="17">
        <f t="shared" ref="I139:J140" ca="1" si="22">+I140</f>
        <v>0</v>
      </c>
      <c r="J139" s="17">
        <f t="shared" ca="1" si="22"/>
        <v>0</v>
      </c>
      <c r="K139" s="56">
        <f t="shared" ca="1" si="17"/>
        <v>0</v>
      </c>
      <c r="L139" s="17">
        <f t="shared" ref="L139:P140" ca="1" si="23">+L140</f>
        <v>0</v>
      </c>
      <c r="M139" s="17">
        <f t="shared" ca="1" si="23"/>
        <v>0</v>
      </c>
      <c r="N139" s="56">
        <f t="shared" ca="1" si="18"/>
        <v>0</v>
      </c>
      <c r="O139" s="17">
        <f t="shared" ca="1" si="23"/>
        <v>0</v>
      </c>
      <c r="P139" s="17">
        <f t="shared" ca="1" si="23"/>
        <v>0</v>
      </c>
      <c r="Q139" s="56">
        <f t="shared" ca="1" si="19"/>
        <v>0</v>
      </c>
    </row>
    <row r="140" spans="1:17" hidden="1" x14ac:dyDescent="0.2">
      <c r="A140" s="29" t="s">
        <v>271</v>
      </c>
      <c r="B140" s="12"/>
      <c r="C140" s="17">
        <f t="shared" ca="1" si="20"/>
        <v>0</v>
      </c>
      <c r="D140" s="17">
        <f t="shared" ca="1" si="20"/>
        <v>0</v>
      </c>
      <c r="E140" s="56">
        <f t="shared" ca="1" si="15"/>
        <v>0</v>
      </c>
      <c r="F140" s="17">
        <f t="shared" ca="1" si="21"/>
        <v>0</v>
      </c>
      <c r="G140" s="17">
        <f t="shared" ca="1" si="21"/>
        <v>0</v>
      </c>
      <c r="H140" s="56">
        <f t="shared" ca="1" si="16"/>
        <v>0</v>
      </c>
      <c r="I140" s="17">
        <f t="shared" ca="1" si="22"/>
        <v>0</v>
      </c>
      <c r="J140" s="17">
        <f t="shared" ca="1" si="22"/>
        <v>0</v>
      </c>
      <c r="K140" s="56">
        <f t="shared" ca="1" si="17"/>
        <v>0</v>
      </c>
      <c r="L140" s="17">
        <f t="shared" ca="1" si="23"/>
        <v>0</v>
      </c>
      <c r="M140" s="17">
        <f t="shared" ca="1" si="23"/>
        <v>0</v>
      </c>
      <c r="N140" s="56">
        <f t="shared" ca="1" si="18"/>
        <v>0</v>
      </c>
      <c r="O140" s="17">
        <f t="shared" ca="1" si="23"/>
        <v>0</v>
      </c>
      <c r="P140" s="17">
        <f t="shared" ca="1" si="23"/>
        <v>0</v>
      </c>
      <c r="Q140" s="56">
        <f t="shared" ca="1" si="19"/>
        <v>0</v>
      </c>
    </row>
    <row r="141" spans="1:17" hidden="1" x14ac:dyDescent="0.2">
      <c r="A141" s="11" t="s">
        <v>236</v>
      </c>
      <c r="B141" s="12" t="s">
        <v>237</v>
      </c>
      <c r="C141" s="23">
        <f ca="1">SUMIF('Comparativo 11-15'!$A139:$A1167,$A141,'Comparativo 11-15'!C139:C1166)</f>
        <v>0</v>
      </c>
      <c r="D141" s="23">
        <f ca="1">SUMIF('Comparativo 11-15'!$A139:$A1167,$A141,'Comparativo 11-15'!D139:D1166)</f>
        <v>0</v>
      </c>
      <c r="E141" s="57">
        <f t="shared" ca="1" si="15"/>
        <v>0</v>
      </c>
      <c r="F141" s="23">
        <f ca="1">SUMIF('Comparativo 11-15'!$A139:$A1167,$A141,'Comparativo 11-15'!F139:F1166)</f>
        <v>0</v>
      </c>
      <c r="G141" s="23">
        <f ca="1">SUMIF('Comparativo 11-15'!$A139:$A1167,$A141,'Comparativo 11-15'!G139:G1166)</f>
        <v>0</v>
      </c>
      <c r="H141" s="57">
        <f t="shared" ca="1" si="16"/>
        <v>0</v>
      </c>
      <c r="I141" s="23">
        <f ca="1">SUMIF('Comparativo 11-15'!$A139:$A1167,$A141,'Comparativo 11-15'!I139:I1166)</f>
        <v>0</v>
      </c>
      <c r="J141" s="23">
        <f ca="1">SUMIF('Comparativo 11-15'!$A139:$A1167,$A141,'Comparativo 11-15'!J139:J1166)</f>
        <v>0</v>
      </c>
      <c r="K141" s="57">
        <f t="shared" ca="1" si="17"/>
        <v>0</v>
      </c>
      <c r="L141" s="23">
        <f ca="1">SUMIF('Comparativo 11-15'!$A139:$A1167,$A141,'Comparativo 11-15'!L139:L1166)</f>
        <v>0</v>
      </c>
      <c r="M141" s="23">
        <f ca="1">SUMIF('Comparativo 11-15'!$A139:$A1167,$A141,'Comparativo 11-15'!M139:M1166)</f>
        <v>0</v>
      </c>
      <c r="N141" s="57">
        <f t="shared" ca="1" si="18"/>
        <v>0</v>
      </c>
      <c r="O141" s="23">
        <f ca="1">SUMIF('Comparativo 11-15'!$A139:$A1167,$A141,'Comparativo 11-15'!O139:O1166)</f>
        <v>0</v>
      </c>
      <c r="P141" s="23">
        <f ca="1">SUMIF('Comparativo 11-15'!$A139:$A1167,$A141,'Comparativo 11-15'!P139:P1166)</f>
        <v>0</v>
      </c>
      <c r="Q141" s="57">
        <f t="shared" ca="1" si="19"/>
        <v>0</v>
      </c>
    </row>
    <row r="142" spans="1:17" x14ac:dyDescent="0.2">
      <c r="A142" s="20">
        <v>5</v>
      </c>
      <c r="B142" s="21" t="s">
        <v>57</v>
      </c>
      <c r="C142" s="17">
        <f ca="1">+C143+C152+C159+C162</f>
        <v>2895941507</v>
      </c>
      <c r="D142" s="17">
        <f ca="1">+D143+D152+D159+D162</f>
        <v>1644727737.52</v>
      </c>
      <c r="E142" s="56">
        <f t="shared" ca="1" si="15"/>
        <v>0.56794231981012178</v>
      </c>
      <c r="F142" s="17">
        <f ca="1">+F143+F152+F159+F162</f>
        <v>1147177446.6399999</v>
      </c>
      <c r="G142" s="17">
        <f ca="1">+G143+G152+G159+G162</f>
        <v>703046911.67000008</v>
      </c>
      <c r="H142" s="56">
        <f t="shared" ca="1" si="16"/>
        <v>0.61284931440133683</v>
      </c>
      <c r="I142" s="17">
        <f ca="1">+I143+I152+I159+I162</f>
        <v>3508942191</v>
      </c>
      <c r="J142" s="17">
        <f ca="1">+J143+J152+J159+J162</f>
        <v>2590596162.6799994</v>
      </c>
      <c r="K142" s="56">
        <f t="shared" ca="1" si="17"/>
        <v>0.73828408154587333</v>
      </c>
      <c r="L142" s="17">
        <f ca="1">+L143+L152+L159+L162</f>
        <v>2235700656.4000001</v>
      </c>
      <c r="M142" s="17">
        <f ca="1">+M143+M152+M159+M162</f>
        <v>1788103472.9500003</v>
      </c>
      <c r="N142" s="56">
        <f t="shared" ca="1" si="18"/>
        <v>0.79979556647322558</v>
      </c>
      <c r="O142" s="17">
        <f ca="1">+O143+O152+O159+O162</f>
        <v>1731591524</v>
      </c>
      <c r="P142" s="17">
        <f ca="1">+P143+P152+P159+P162</f>
        <v>1424247005.1199999</v>
      </c>
      <c r="Q142" s="56">
        <f t="shared" ca="1" si="19"/>
        <v>0.8225074940480015</v>
      </c>
    </row>
    <row r="143" spans="1:17" x14ac:dyDescent="0.2">
      <c r="A143" s="20" t="s">
        <v>58</v>
      </c>
      <c r="B143" s="21" t="s">
        <v>59</v>
      </c>
      <c r="C143" s="17">
        <f ca="1">SUM(C144:C151)</f>
        <v>1995006307</v>
      </c>
      <c r="D143" s="17">
        <f ca="1">SUM(D144:D151)</f>
        <v>1385794707.54</v>
      </c>
      <c r="E143" s="56">
        <f t="shared" ca="1" si="15"/>
        <v>0.69463174260531291</v>
      </c>
      <c r="F143" s="17">
        <f ca="1">SUM(F144:F151)</f>
        <v>789025802.51999998</v>
      </c>
      <c r="G143" s="17">
        <f ca="1">SUM(G144:G151)</f>
        <v>530353654.96000004</v>
      </c>
      <c r="H143" s="56">
        <f t="shared" ca="1" si="16"/>
        <v>0.67216262543778704</v>
      </c>
      <c r="I143" s="17">
        <f ca="1">SUM(I144:I151)</f>
        <v>2234316258</v>
      </c>
      <c r="J143" s="17">
        <f ca="1">SUM(J144:J151)</f>
        <v>1668705174.8399997</v>
      </c>
      <c r="K143" s="56">
        <f t="shared" ca="1" si="17"/>
        <v>0.74685272009509751</v>
      </c>
      <c r="L143" s="17">
        <f ca="1">SUM(L144:L151)</f>
        <v>1202590900.3900001</v>
      </c>
      <c r="M143" s="17">
        <f ca="1">SUM(M144:M151)</f>
        <v>1183912244.1700001</v>
      </c>
      <c r="N143" s="56">
        <f t="shared" ca="1" si="18"/>
        <v>0.98446798806315383</v>
      </c>
      <c r="O143" s="17">
        <f ca="1">SUM(O144:O151)</f>
        <v>1253993096</v>
      </c>
      <c r="P143" s="17">
        <f ca="1">SUM(P144:P151)</f>
        <v>1072541312.8000001</v>
      </c>
      <c r="Q143" s="56">
        <f t="shared" ca="1" si="19"/>
        <v>0.85530081164019434</v>
      </c>
    </row>
    <row r="144" spans="1:17" x14ac:dyDescent="0.2">
      <c r="A144" s="11" t="s">
        <v>97</v>
      </c>
      <c r="B144" s="12" t="s">
        <v>238</v>
      </c>
      <c r="C144" s="23">
        <f ca="1">SUMIF('Comparativo 11-15'!$A142:$A1170,$A144,'Comparativo 11-15'!C142:C1169)</f>
        <v>16995617</v>
      </c>
      <c r="D144" s="23">
        <f ca="1">SUMIF('Comparativo 11-15'!$A142:$A1170,$A144,'Comparativo 11-15'!D142:D1169)</f>
        <v>15520620.800000001</v>
      </c>
      <c r="E144" s="57">
        <f t="shared" ca="1" si="15"/>
        <v>0.91321314195301062</v>
      </c>
      <c r="F144" s="23">
        <f ca="1">SUMIF('Comparativo 11-15'!$A142:$A1170,$A144,'Comparativo 11-15'!F142:F1169)</f>
        <v>3909500</v>
      </c>
      <c r="G144" s="23">
        <f ca="1">SUMIF('Comparativo 11-15'!$A142:$A1170,$A144,'Comparativo 11-15'!G142:G1169)</f>
        <v>3540016</v>
      </c>
      <c r="H144" s="57">
        <f t="shared" ca="1" si="16"/>
        <v>0.90549072771454153</v>
      </c>
      <c r="I144" s="23">
        <f ca="1">SUMIF('Comparativo 11-15'!$A142:$A1170,$A144,'Comparativo 11-15'!I142:I1169)</f>
        <v>12479119</v>
      </c>
      <c r="J144" s="23">
        <f ca="1">SUMIF('Comparativo 11-15'!$A142:$A1170,$A144,'Comparativo 11-15'!J142:J1169)</f>
        <v>4917241.13</v>
      </c>
      <c r="K144" s="57">
        <f t="shared" ca="1" si="17"/>
        <v>0.39403752220008481</v>
      </c>
      <c r="L144" s="23">
        <f ca="1">SUMIF('Comparativo 11-15'!$A142:$A1170,$A144,'Comparativo 11-15'!L142:L1169)</f>
        <v>477000</v>
      </c>
      <c r="M144" s="23">
        <f ca="1">SUMIF('Comparativo 11-15'!$A142:$A1170,$A144,'Comparativo 11-15'!M142:M1169)</f>
        <v>476428.76</v>
      </c>
      <c r="N144" s="57">
        <f t="shared" ca="1" si="18"/>
        <v>0.99880243186582807</v>
      </c>
      <c r="O144" s="23">
        <f ca="1">SUMIF('Comparativo 11-15'!$A142:$A1170,$A144,'Comparativo 11-15'!O142:O1169)</f>
        <v>52689659</v>
      </c>
      <c r="P144" s="23">
        <f ca="1">SUMIF('Comparativo 11-15'!$A142:$A1170,$A144,'Comparativo 11-15'!P142:P1169)</f>
        <v>31586098.73</v>
      </c>
      <c r="Q144" s="57">
        <f t="shared" ca="1" si="19"/>
        <v>0.59947434334315963</v>
      </c>
    </row>
    <row r="145" spans="1:17" x14ac:dyDescent="0.2">
      <c r="A145" s="11" t="s">
        <v>119</v>
      </c>
      <c r="B145" s="12" t="s">
        <v>239</v>
      </c>
      <c r="C145" s="23">
        <f ca="1">SUMIF('Comparativo 11-15'!$A143:$A1171,$A145,'Comparativo 11-15'!C143:C1170)</f>
        <v>617653147</v>
      </c>
      <c r="D145" s="23">
        <f ca="1">SUMIF('Comparativo 11-15'!$A143:$A1171,$A145,'Comparativo 11-15'!D143:D1170)</f>
        <v>467438139.73000002</v>
      </c>
      <c r="E145" s="57">
        <f t="shared" ca="1" si="15"/>
        <v>0.75679714739638493</v>
      </c>
      <c r="F145" s="23">
        <f ca="1">SUMIF('Comparativo 11-15'!$A143:$A1171,$A145,'Comparativo 11-15'!F143:F1170)</f>
        <v>0</v>
      </c>
      <c r="G145" s="23">
        <f ca="1">SUMIF('Comparativo 11-15'!$A143:$A1171,$A145,'Comparativo 11-15'!G143:G1170)</f>
        <v>0</v>
      </c>
      <c r="H145" s="57">
        <f t="shared" ca="1" si="16"/>
        <v>0</v>
      </c>
      <c r="I145" s="23">
        <f ca="1">SUMIF('Comparativo 11-15'!$A143:$A1171,$A145,'Comparativo 11-15'!I143:I1170)</f>
        <v>801694576</v>
      </c>
      <c r="J145" s="23">
        <f ca="1">SUMIF('Comparativo 11-15'!$A143:$A1171,$A145,'Comparativo 11-15'!J143:J1170)</f>
        <v>571006688.70000005</v>
      </c>
      <c r="K145" s="57">
        <f t="shared" ca="1" si="17"/>
        <v>0.71224965940146268</v>
      </c>
      <c r="L145" s="23">
        <f ca="1">SUMIF('Comparativo 11-15'!$A143:$A1171,$A145,'Comparativo 11-15'!L143:L1170)</f>
        <v>740371871.70000005</v>
      </c>
      <c r="M145" s="23">
        <f ca="1">SUMIF('Comparativo 11-15'!$A143:$A1171,$A145,'Comparativo 11-15'!M143:M1170)</f>
        <v>734369486.75999999</v>
      </c>
      <c r="N145" s="57">
        <f t="shared" ca="1" si="18"/>
        <v>0.99189274313431475</v>
      </c>
      <c r="O145" s="23">
        <f ca="1">SUMIF('Comparativo 11-15'!$A143:$A1171,$A145,'Comparativo 11-15'!O143:O1170)</f>
        <v>274324500</v>
      </c>
      <c r="P145" s="23">
        <f ca="1">SUMIF('Comparativo 11-15'!$A143:$A1171,$A145,'Comparativo 11-15'!P143:P1170)</f>
        <v>247887423.19999999</v>
      </c>
      <c r="Q145" s="57">
        <f t="shared" ca="1" si="19"/>
        <v>0.90362845170591755</v>
      </c>
    </row>
    <row r="146" spans="1:17" x14ac:dyDescent="0.2">
      <c r="A146" s="11" t="s">
        <v>144</v>
      </c>
      <c r="B146" s="12" t="s">
        <v>240</v>
      </c>
      <c r="C146" s="23">
        <f ca="1">SUMIF('Comparativo 11-15'!$A144:$A1172,$A146,'Comparativo 11-15'!C144:C1171)</f>
        <v>242861963</v>
      </c>
      <c r="D146" s="23">
        <f ca="1">SUMIF('Comparativo 11-15'!$A144:$A1172,$A146,'Comparativo 11-15'!D144:D1171)</f>
        <v>64517249.310000002</v>
      </c>
      <c r="E146" s="57">
        <f t="shared" ca="1" si="15"/>
        <v>0.26565398925808731</v>
      </c>
      <c r="F146" s="23">
        <f ca="1">SUMIF('Comparativo 11-15'!$A144:$A1172,$A146,'Comparativo 11-15'!F144:F1171)</f>
        <v>49570273.380000003</v>
      </c>
      <c r="G146" s="23">
        <f ca="1">SUMIF('Comparativo 11-15'!$A144:$A1172,$A146,'Comparativo 11-15'!G144:G1171)</f>
        <v>42280468.759999998</v>
      </c>
      <c r="H146" s="57">
        <f t="shared" ca="1" si="16"/>
        <v>0.85293999562767786</v>
      </c>
      <c r="I146" s="23">
        <f ca="1">SUMIF('Comparativo 11-15'!$A144:$A1172,$A146,'Comparativo 11-15'!I144:I1171)</f>
        <v>137419913</v>
      </c>
      <c r="J146" s="23">
        <f ca="1">SUMIF('Comparativo 11-15'!$A144:$A1172,$A146,'Comparativo 11-15'!J144:J1171)</f>
        <v>128160040.93000001</v>
      </c>
      <c r="K146" s="57">
        <f t="shared" ca="1" si="17"/>
        <v>0.93261622811535327</v>
      </c>
      <c r="L146" s="23">
        <f ca="1">SUMIF('Comparativo 11-15'!$A144:$A1172,$A146,'Comparativo 11-15'!L144:L1171)</f>
        <v>14768000</v>
      </c>
      <c r="M146" s="23">
        <f ca="1">SUMIF('Comparativo 11-15'!$A144:$A1172,$A146,'Comparativo 11-15'!M144:M1171)</f>
        <v>14329696.050000001</v>
      </c>
      <c r="N146" s="57">
        <f t="shared" ca="1" si="18"/>
        <v>0.97032069677681476</v>
      </c>
      <c r="O146" s="23">
        <f ca="1">SUMIF('Comparativo 11-15'!$A144:$A1172,$A146,'Comparativo 11-15'!O144:O1171)</f>
        <v>96904631</v>
      </c>
      <c r="P146" s="23">
        <f ca="1">SUMIF('Comparativo 11-15'!$A144:$A1172,$A146,'Comparativo 11-15'!P144:P1171)</f>
        <v>73013213.729999989</v>
      </c>
      <c r="Q146" s="57">
        <f t="shared" ca="1" si="19"/>
        <v>0.75345432902995102</v>
      </c>
    </row>
    <row r="147" spans="1:17" x14ac:dyDescent="0.2">
      <c r="A147" s="11" t="s">
        <v>60</v>
      </c>
      <c r="B147" s="12" t="s">
        <v>241</v>
      </c>
      <c r="C147" s="23">
        <f ca="1">SUMIF('Comparativo 11-15'!$A145:$A1173,$A147,'Comparativo 11-15'!C145:C1172)</f>
        <v>179200000</v>
      </c>
      <c r="D147" s="23">
        <f ca="1">SUMIF('Comparativo 11-15'!$A145:$A1173,$A147,'Comparativo 11-15'!D145:D1172)</f>
        <v>141453736.28999999</v>
      </c>
      <c r="E147" s="57">
        <f t="shared" ca="1" si="15"/>
        <v>0.78936236768973211</v>
      </c>
      <c r="F147" s="23">
        <f ca="1">SUMIF('Comparativo 11-15'!$A145:$A1173,$A147,'Comparativo 11-15'!F145:F1172)</f>
        <v>173854268.80000001</v>
      </c>
      <c r="G147" s="23">
        <f ca="1">SUMIF('Comparativo 11-15'!$A145:$A1173,$A147,'Comparativo 11-15'!G145:G1172)</f>
        <v>127416289.83</v>
      </c>
      <c r="H147" s="57">
        <f t="shared" ca="1" si="16"/>
        <v>0.73289135037908248</v>
      </c>
      <c r="I147" s="23">
        <f ca="1">SUMIF('Comparativo 11-15'!$A145:$A1173,$A147,'Comparativo 11-15'!I145:I1172)</f>
        <v>282978000</v>
      </c>
      <c r="J147" s="23">
        <f ca="1">SUMIF('Comparativo 11-15'!$A145:$A1173,$A147,'Comparativo 11-15'!J145:J1172)</f>
        <v>243451562.61000001</v>
      </c>
      <c r="K147" s="57">
        <f t="shared" ca="1" si="17"/>
        <v>0.86031975139410133</v>
      </c>
      <c r="L147" s="23">
        <f ca="1">SUMIF('Comparativo 11-15'!$A145:$A1173,$A147,'Comparativo 11-15'!L145:L1172)</f>
        <v>151338883.69999999</v>
      </c>
      <c r="M147" s="23">
        <f ca="1">SUMIF('Comparativo 11-15'!$A145:$A1173,$A147,'Comparativo 11-15'!M145:M1172)</f>
        <v>145813626.28</v>
      </c>
      <c r="N147" s="57">
        <f t="shared" ca="1" si="18"/>
        <v>0.96349082744027148</v>
      </c>
      <c r="O147" s="23">
        <f ca="1">SUMIF('Comparativo 11-15'!$A145:$A1173,$A147,'Comparativo 11-15'!O145:O1172)</f>
        <v>163843555</v>
      </c>
      <c r="P147" s="23">
        <f ca="1">SUMIF('Comparativo 11-15'!$A145:$A1173,$A147,'Comparativo 11-15'!P145:P1172)</f>
        <v>143292448.01999998</v>
      </c>
      <c r="Q147" s="57">
        <f t="shared" ca="1" si="19"/>
        <v>0.87456871904421252</v>
      </c>
    </row>
    <row r="148" spans="1:17" x14ac:dyDescent="0.2">
      <c r="A148" s="11" t="s">
        <v>61</v>
      </c>
      <c r="B148" s="12" t="s">
        <v>242</v>
      </c>
      <c r="C148" s="23">
        <f ca="1">SUMIF('Comparativo 11-15'!$A146:$A1174,$A148,'Comparativo 11-15'!C146:C1173)</f>
        <v>629801744</v>
      </c>
      <c r="D148" s="23">
        <f ca="1">SUMIF('Comparativo 11-15'!$A146:$A1174,$A148,'Comparativo 11-15'!D146:D1173)</f>
        <v>439573920.14999998</v>
      </c>
      <c r="E148" s="57">
        <f t="shared" ca="1" si="15"/>
        <v>0.69795602241139554</v>
      </c>
      <c r="F148" s="23">
        <f ca="1">SUMIF('Comparativo 11-15'!$A146:$A1174,$A148,'Comparativo 11-15'!F146:F1173)</f>
        <v>264388026.34</v>
      </c>
      <c r="G148" s="23">
        <f ca="1">SUMIF('Comparativo 11-15'!$A146:$A1174,$A148,'Comparativo 11-15'!G146:G1173)</f>
        <v>166419596.54000002</v>
      </c>
      <c r="H148" s="57">
        <f t="shared" ca="1" si="16"/>
        <v>0.62945209298543003</v>
      </c>
      <c r="I148" s="23">
        <f ca="1">SUMIF('Comparativo 11-15'!$A146:$A1174,$A148,'Comparativo 11-15'!I146:I1173)</f>
        <v>358845431</v>
      </c>
      <c r="J148" s="23">
        <f ca="1">SUMIF('Comparativo 11-15'!$A146:$A1174,$A148,'Comparativo 11-15'!J146:J1173)</f>
        <v>216394304.20999998</v>
      </c>
      <c r="K148" s="57">
        <f t="shared" ca="1" si="17"/>
        <v>0.60302928647292708</v>
      </c>
      <c r="L148" s="23">
        <f ca="1">SUMIF('Comparativo 11-15'!$A146:$A1174,$A148,'Comparativo 11-15'!L146:L1173)</f>
        <v>176241396.99000001</v>
      </c>
      <c r="M148" s="23">
        <f ca="1">SUMIF('Comparativo 11-15'!$A146:$A1174,$A148,'Comparativo 11-15'!M146:M1173)</f>
        <v>171721269.78</v>
      </c>
      <c r="N148" s="57">
        <f t="shared" ca="1" si="18"/>
        <v>0.97435263628637436</v>
      </c>
      <c r="O148" s="23">
        <f ca="1">SUMIF('Comparativo 11-15'!$A146:$A1174,$A148,'Comparativo 11-15'!O146:O1173)</f>
        <v>276211456</v>
      </c>
      <c r="P148" s="23">
        <f ca="1">SUMIF('Comparativo 11-15'!$A146:$A1174,$A148,'Comparativo 11-15'!P146:P1173)</f>
        <v>220781360.96000001</v>
      </c>
      <c r="Q148" s="57">
        <f t="shared" ca="1" si="19"/>
        <v>0.79932007222756185</v>
      </c>
    </row>
    <row r="149" spans="1:17" ht="25.5" x14ac:dyDescent="0.2">
      <c r="A149" s="11" t="s">
        <v>120</v>
      </c>
      <c r="B149" s="12" t="s">
        <v>243</v>
      </c>
      <c r="C149" s="23">
        <f ca="1">SUMIF('Comparativo 11-15'!$A147:$A1175,$A149,'Comparativo 11-15'!C147:C1174)</f>
        <v>58222000</v>
      </c>
      <c r="D149" s="23">
        <f ca="1">SUMIF('Comparativo 11-15'!$A147:$A1175,$A149,'Comparativo 11-15'!D147:D1174)</f>
        <v>27602602.98</v>
      </c>
      <c r="E149" s="57">
        <f t="shared" ca="1" si="15"/>
        <v>0.4740923187111401</v>
      </c>
      <c r="F149" s="23">
        <f ca="1">SUMIF('Comparativo 11-15'!$A147:$A1175,$A149,'Comparativo 11-15'!F147:F1174)</f>
        <v>8840000</v>
      </c>
      <c r="G149" s="23">
        <f ca="1">SUMIF('Comparativo 11-15'!$A147:$A1175,$A149,'Comparativo 11-15'!G147:G1174)</f>
        <v>0</v>
      </c>
      <c r="H149" s="57">
        <f t="shared" ca="1" si="16"/>
        <v>0</v>
      </c>
      <c r="I149" s="23">
        <f ca="1">SUMIF('Comparativo 11-15'!$A147:$A1175,$A149,'Comparativo 11-15'!I147:I1174)</f>
        <v>17747453</v>
      </c>
      <c r="J149" s="23">
        <f ca="1">SUMIF('Comparativo 11-15'!$A147:$A1175,$A149,'Comparativo 11-15'!J147:J1174)</f>
        <v>16046579.539999999</v>
      </c>
      <c r="K149" s="57">
        <f t="shared" ca="1" si="17"/>
        <v>0.90416239107662377</v>
      </c>
      <c r="L149" s="23">
        <f ca="1">SUMIF('Comparativo 11-15'!$A147:$A1175,$A149,'Comparativo 11-15'!L147:L1174)</f>
        <v>34658733</v>
      </c>
      <c r="M149" s="23">
        <f ca="1">SUMIF('Comparativo 11-15'!$A147:$A1175,$A149,'Comparativo 11-15'!M147:M1174)</f>
        <v>33102012.16</v>
      </c>
      <c r="N149" s="57">
        <f t="shared" ca="1" si="18"/>
        <v>0.95508431193950449</v>
      </c>
      <c r="O149" s="23">
        <f ca="1">SUMIF('Comparativo 11-15'!$A147:$A1175,$A149,'Comparativo 11-15'!O147:O1174)</f>
        <v>50304951</v>
      </c>
      <c r="P149" s="23">
        <f ca="1">SUMIF('Comparativo 11-15'!$A147:$A1175,$A149,'Comparativo 11-15'!P147:P1174)</f>
        <v>35853471</v>
      </c>
      <c r="Q149" s="57">
        <f t="shared" ca="1" si="19"/>
        <v>0.7127225111500457</v>
      </c>
    </row>
    <row r="150" spans="1:17" ht="25.5" x14ac:dyDescent="0.2">
      <c r="A150" s="11" t="s">
        <v>244</v>
      </c>
      <c r="B150" s="12" t="s">
        <v>245</v>
      </c>
      <c r="C150" s="23">
        <f ca="1">SUMIF('Comparativo 11-15'!$A148:$A1176,$A150,'Comparativo 11-15'!C148:C1175)</f>
        <v>1770000</v>
      </c>
      <c r="D150" s="23">
        <f ca="1">SUMIF('Comparativo 11-15'!$A148:$A1176,$A150,'Comparativo 11-15'!D148:D1175)</f>
        <v>1492810</v>
      </c>
      <c r="E150" s="57">
        <f t="shared" ca="1" si="15"/>
        <v>0.84339548022598865</v>
      </c>
      <c r="F150" s="23">
        <f ca="1">SUMIF('Comparativo 11-15'!$A148:$A1176,$A150,'Comparativo 11-15'!F148:F1175)</f>
        <v>2500000</v>
      </c>
      <c r="G150" s="23">
        <f ca="1">SUMIF('Comparativo 11-15'!$A148:$A1176,$A150,'Comparativo 11-15'!G148:G1175)</f>
        <v>2208273.54</v>
      </c>
      <c r="H150" s="57">
        <f t="shared" ca="1" si="16"/>
        <v>0.88330941600000001</v>
      </c>
      <c r="I150" s="23">
        <f ca="1">SUMIF('Comparativo 11-15'!$A148:$A1176,$A150,'Comparativo 11-15'!I148:I1175)</f>
        <v>14791766</v>
      </c>
      <c r="J150" s="23">
        <f ca="1">SUMIF('Comparativo 11-15'!$A148:$A1176,$A150,'Comparativo 11-15'!J148:J1175)</f>
        <v>14791765.6</v>
      </c>
      <c r="K150" s="57">
        <f t="shared" ca="1" si="17"/>
        <v>0.99999997295792808</v>
      </c>
      <c r="L150" s="23">
        <f ca="1">SUMIF('Comparativo 11-15'!$A148:$A1176,$A150,'Comparativo 11-15'!L148:L1175)</f>
        <v>0</v>
      </c>
      <c r="M150" s="23">
        <f ca="1">SUMIF('Comparativo 11-15'!$A148:$A1176,$A150,'Comparativo 11-15'!M148:M1175)</f>
        <v>0</v>
      </c>
      <c r="N150" s="57">
        <f t="shared" ca="1" si="18"/>
        <v>0</v>
      </c>
      <c r="O150" s="23">
        <f ca="1">SUMIF('Comparativo 11-15'!$A148:$A1176,$A150,'Comparativo 11-15'!O148:O1175)</f>
        <v>7430000</v>
      </c>
      <c r="P150" s="23">
        <f ca="1">SUMIF('Comparativo 11-15'!$A148:$A1176,$A150,'Comparativo 11-15'!P148:P1175)</f>
        <v>7372220.1900000004</v>
      </c>
      <c r="Q150" s="57">
        <f t="shared" ca="1" si="19"/>
        <v>0.99222344414535668</v>
      </c>
    </row>
    <row r="151" spans="1:17" x14ac:dyDescent="0.2">
      <c r="A151" s="11" t="s">
        <v>62</v>
      </c>
      <c r="B151" s="12" t="s">
        <v>246</v>
      </c>
      <c r="C151" s="23">
        <f ca="1">SUMIF('Comparativo 11-15'!$A149:$A1177,$A151,'Comparativo 11-15'!C149:C1176)</f>
        <v>248501836</v>
      </c>
      <c r="D151" s="23">
        <f ca="1">SUMIF('Comparativo 11-15'!$A149:$A1177,$A151,'Comparativo 11-15'!D149:D1176)</f>
        <v>228195628.28</v>
      </c>
      <c r="E151" s="57">
        <f t="shared" ca="1" si="15"/>
        <v>0.91828548212416428</v>
      </c>
      <c r="F151" s="23">
        <f ca="1">SUMIF('Comparativo 11-15'!$A149:$A1177,$A151,'Comparativo 11-15'!F149:F1176)</f>
        <v>285963734</v>
      </c>
      <c r="G151" s="23">
        <f ca="1">SUMIF('Comparativo 11-15'!$A149:$A1177,$A151,'Comparativo 11-15'!G149:G1176)</f>
        <v>188489010.28999999</v>
      </c>
      <c r="H151" s="57">
        <f t="shared" ca="1" si="16"/>
        <v>0.65913606475008468</v>
      </c>
      <c r="I151" s="23">
        <f ca="1">SUMIF('Comparativo 11-15'!$A149:$A1177,$A151,'Comparativo 11-15'!I149:I1176)</f>
        <v>608360000</v>
      </c>
      <c r="J151" s="23">
        <f ca="1">SUMIF('Comparativo 11-15'!$A149:$A1177,$A151,'Comparativo 11-15'!J149:J1176)</f>
        <v>473936992.12</v>
      </c>
      <c r="K151" s="57">
        <f t="shared" ca="1" si="17"/>
        <v>0.77904035788020254</v>
      </c>
      <c r="L151" s="23">
        <f ca="1">SUMIF('Comparativo 11-15'!$A149:$A1177,$A151,'Comparativo 11-15'!L149:L1176)</f>
        <v>84735015</v>
      </c>
      <c r="M151" s="23">
        <f ca="1">SUMIF('Comparativo 11-15'!$A149:$A1177,$A151,'Comparativo 11-15'!M149:M1176)</f>
        <v>84099724.38000001</v>
      </c>
      <c r="N151" s="57">
        <f t="shared" ca="1" si="18"/>
        <v>0.99250261984375654</v>
      </c>
      <c r="O151" s="23">
        <f ca="1">SUMIF('Comparativo 11-15'!$A149:$A1177,$A151,'Comparativo 11-15'!O149:O1176)</f>
        <v>332284344</v>
      </c>
      <c r="P151" s="23">
        <f ca="1">SUMIF('Comparativo 11-15'!$A149:$A1177,$A151,'Comparativo 11-15'!P149:P1176)</f>
        <v>312755076.97000003</v>
      </c>
      <c r="Q151" s="57">
        <f t="shared" ca="1" si="19"/>
        <v>0.94122724292421078</v>
      </c>
    </row>
    <row r="152" spans="1:17" ht="25.5" x14ac:dyDescent="0.2">
      <c r="A152" s="25" t="s">
        <v>98</v>
      </c>
      <c r="B152" s="21" t="s">
        <v>99</v>
      </c>
      <c r="C152" s="17">
        <f t="shared" ref="C152" ca="1" si="24">SUM(C153:C158)</f>
        <v>885135200</v>
      </c>
      <c r="D152" s="17">
        <f t="shared" ref="D152" ca="1" si="25">SUM(D153:D158)</f>
        <v>253542746.28000003</v>
      </c>
      <c r="E152" s="56">
        <f t="shared" ca="1" si="15"/>
        <v>0.28644521908065573</v>
      </c>
      <c r="F152" s="17">
        <f t="shared" ref="F152" ca="1" si="26">SUM(F153:F158)</f>
        <v>336251644.12</v>
      </c>
      <c r="G152" s="17">
        <f t="shared" ref="G152" ca="1" si="27">SUM(G153:G158)</f>
        <v>159416518.46000001</v>
      </c>
      <c r="H152" s="56">
        <f t="shared" ca="1" si="16"/>
        <v>0.47409885199879692</v>
      </c>
      <c r="I152" s="17">
        <f t="shared" ref="I152" ca="1" si="28">SUM(I153:I158)</f>
        <v>1233825933</v>
      </c>
      <c r="J152" s="17">
        <f t="shared" ref="J152" ca="1" si="29">SUM(J153:J158)</f>
        <v>881742787.65999997</v>
      </c>
      <c r="K152" s="56">
        <f t="shared" ca="1" si="17"/>
        <v>0.71464115324280508</v>
      </c>
      <c r="L152" s="17">
        <f t="shared" ref="L152" ca="1" si="30">SUM(L153:L158)</f>
        <v>971609756.00999999</v>
      </c>
      <c r="M152" s="17">
        <f t="shared" ref="M152" ca="1" si="31">SUM(M153:M158)</f>
        <v>547874791.34000003</v>
      </c>
      <c r="N152" s="56">
        <f t="shared" ca="1" si="18"/>
        <v>0.56388358386796722</v>
      </c>
      <c r="O152" s="17">
        <f t="shared" ref="O152:P152" ca="1" si="32">SUM(O153:O158)</f>
        <v>435598428</v>
      </c>
      <c r="P152" s="17">
        <f t="shared" ca="1" si="32"/>
        <v>316656752.22000003</v>
      </c>
      <c r="Q152" s="56">
        <f t="shared" ca="1" si="19"/>
        <v>0.72694649903557507</v>
      </c>
    </row>
    <row r="153" spans="1:17" x14ac:dyDescent="0.2">
      <c r="A153" s="11" t="s">
        <v>100</v>
      </c>
      <c r="B153" s="12" t="s">
        <v>247</v>
      </c>
      <c r="C153" s="23">
        <f ca="1">SUMIF('Comparativo 11-15'!$A151:$A1179,$A153,'Comparativo 11-15'!C151:C1178)</f>
        <v>495000000</v>
      </c>
      <c r="D153" s="23">
        <f ca="1">SUMIF('Comparativo 11-15'!$A151:$A1179,$A153,'Comparativo 11-15'!D151:D1178)</f>
        <v>62384110.920000002</v>
      </c>
      <c r="E153" s="57">
        <f t="shared" ca="1" si="15"/>
        <v>0.12602850690909093</v>
      </c>
      <c r="F153" s="23">
        <f ca="1">SUMIF('Comparativo 11-15'!$A151:$A1179,$A153,'Comparativo 11-15'!F151:F1178)</f>
        <v>41735044.119999997</v>
      </c>
      <c r="G153" s="23">
        <f ca="1">SUMIF('Comparativo 11-15'!$A151:$A1179,$A153,'Comparativo 11-15'!G151:G1178)</f>
        <v>37766518.460000001</v>
      </c>
      <c r="H153" s="57">
        <f t="shared" ca="1" si="16"/>
        <v>0.90491143010201769</v>
      </c>
      <c r="I153" s="23">
        <f ca="1">SUMIF('Comparativo 11-15'!$A151:$A1179,$A153,'Comparativo 11-15'!I151:I1178)</f>
        <v>1211400108</v>
      </c>
      <c r="J153" s="23">
        <f ca="1">SUMIF('Comparativo 11-15'!$A151:$A1179,$A153,'Comparativo 11-15'!J151:J1178)</f>
        <v>872754262.65999997</v>
      </c>
      <c r="K153" s="57">
        <f t="shared" ca="1" si="17"/>
        <v>0.72045087077043579</v>
      </c>
      <c r="L153" s="23">
        <f ca="1">SUMIF('Comparativo 11-15'!$A151:$A1179,$A153,'Comparativo 11-15'!L151:L1178)</f>
        <v>647290456.00999999</v>
      </c>
      <c r="M153" s="23">
        <f ca="1">SUMIF('Comparativo 11-15'!$A151:$A1179,$A153,'Comparativo 11-15'!M151:M1178)</f>
        <v>423521991.34000003</v>
      </c>
      <c r="N153" s="57">
        <f t="shared" ca="1" si="18"/>
        <v>0.65429976204292595</v>
      </c>
      <c r="O153" s="23">
        <f ca="1">SUMIF('Comparativo 11-15'!$A151:$A1179,$A153,'Comparativo 11-15'!O151:O1178)</f>
        <v>186603428</v>
      </c>
      <c r="P153" s="23">
        <f ca="1">SUMIF('Comparativo 11-15'!$A151:$A1179,$A153,'Comparativo 11-15'!P151:P1178)</f>
        <v>149330252.22</v>
      </c>
      <c r="Q153" s="57">
        <f t="shared" ca="1" si="19"/>
        <v>0.80025460314694752</v>
      </c>
    </row>
    <row r="154" spans="1:17" hidden="1" x14ac:dyDescent="0.2">
      <c r="A154" s="11" t="s">
        <v>248</v>
      </c>
      <c r="B154" s="12" t="s">
        <v>249</v>
      </c>
      <c r="C154" s="23">
        <f ca="1">SUMIF('Comparativo 11-15'!$A152:$A1180,$A154,'Comparativo 11-15'!C152:C1179)</f>
        <v>0</v>
      </c>
      <c r="D154" s="23">
        <f ca="1">SUMIF('Comparativo 11-15'!$A152:$A1180,$A154,'Comparativo 11-15'!D152:D1179)</f>
        <v>0</v>
      </c>
      <c r="E154" s="57">
        <f t="shared" ca="1" si="15"/>
        <v>0</v>
      </c>
      <c r="F154" s="23">
        <f ca="1">SUMIF('Comparativo 11-15'!$A152:$A1180,$A154,'Comparativo 11-15'!F152:F1179)</f>
        <v>0</v>
      </c>
      <c r="G154" s="23">
        <f ca="1">SUMIF('Comparativo 11-15'!$A152:$A1180,$A154,'Comparativo 11-15'!G152:G1179)</f>
        <v>0</v>
      </c>
      <c r="H154" s="57">
        <f t="shared" ca="1" si="16"/>
        <v>0</v>
      </c>
      <c r="I154" s="23">
        <f ca="1">SUMIF('Comparativo 11-15'!$A152:$A1180,$A154,'Comparativo 11-15'!I152:I1179)</f>
        <v>0</v>
      </c>
      <c r="J154" s="23">
        <f ca="1">SUMIF('Comparativo 11-15'!$A152:$A1180,$A154,'Comparativo 11-15'!J152:J1179)</f>
        <v>0</v>
      </c>
      <c r="K154" s="57">
        <f t="shared" ca="1" si="17"/>
        <v>0</v>
      </c>
      <c r="L154" s="23">
        <f ca="1">SUMIF('Comparativo 11-15'!$A152:$A1180,$A154,'Comparativo 11-15'!L152:L1179)</f>
        <v>0</v>
      </c>
      <c r="M154" s="23">
        <f ca="1">SUMIF('Comparativo 11-15'!$A152:$A1180,$A154,'Comparativo 11-15'!M152:M1179)</f>
        <v>0</v>
      </c>
      <c r="N154" s="57">
        <f t="shared" ca="1" si="18"/>
        <v>0</v>
      </c>
      <c r="O154" s="23">
        <f ca="1">SUMIF('Comparativo 11-15'!$A152:$A1180,$A154,'Comparativo 11-15'!O152:O1179)</f>
        <v>0</v>
      </c>
      <c r="P154" s="23">
        <f ca="1">SUMIF('Comparativo 11-15'!$A152:$A1180,$A154,'Comparativo 11-15'!P152:P1179)</f>
        <v>0</v>
      </c>
      <c r="Q154" s="57">
        <f t="shared" ca="1" si="19"/>
        <v>0</v>
      </c>
    </row>
    <row r="155" spans="1:17" hidden="1" x14ac:dyDescent="0.2">
      <c r="A155" s="11" t="s">
        <v>250</v>
      </c>
      <c r="B155" s="12" t="s">
        <v>251</v>
      </c>
      <c r="C155" s="23">
        <f ca="1">SUMIF('Comparativo 11-15'!$A153:$A1181,$A155,'Comparativo 11-15'!C153:C1180)</f>
        <v>0</v>
      </c>
      <c r="D155" s="23">
        <f ca="1">SUMIF('Comparativo 11-15'!$A153:$A1181,$A155,'Comparativo 11-15'!D153:D1180)</f>
        <v>0</v>
      </c>
      <c r="E155" s="57">
        <f t="shared" ca="1" si="15"/>
        <v>0</v>
      </c>
      <c r="F155" s="23">
        <f ca="1">SUMIF('Comparativo 11-15'!$A153:$A1181,$A155,'Comparativo 11-15'!F153:F1180)</f>
        <v>0</v>
      </c>
      <c r="G155" s="23">
        <f ca="1">SUMIF('Comparativo 11-15'!$A153:$A1181,$A155,'Comparativo 11-15'!G153:G1180)</f>
        <v>0</v>
      </c>
      <c r="H155" s="57">
        <f t="shared" ca="1" si="16"/>
        <v>0</v>
      </c>
      <c r="I155" s="23">
        <f ca="1">SUMIF('Comparativo 11-15'!$A153:$A1181,$A155,'Comparativo 11-15'!I153:I1180)</f>
        <v>0</v>
      </c>
      <c r="J155" s="23">
        <f ca="1">SUMIF('Comparativo 11-15'!$A153:$A1181,$A155,'Comparativo 11-15'!J153:J1180)</f>
        <v>0</v>
      </c>
      <c r="K155" s="57">
        <f t="shared" ca="1" si="17"/>
        <v>0</v>
      </c>
      <c r="L155" s="23">
        <f ca="1">SUMIF('Comparativo 11-15'!$A153:$A1181,$A155,'Comparativo 11-15'!L153:L1180)</f>
        <v>0</v>
      </c>
      <c r="M155" s="23">
        <f ca="1">SUMIF('Comparativo 11-15'!$A153:$A1181,$A155,'Comparativo 11-15'!M153:M1180)</f>
        <v>0</v>
      </c>
      <c r="N155" s="57">
        <f t="shared" ca="1" si="18"/>
        <v>0</v>
      </c>
      <c r="O155" s="23">
        <f ca="1">SUMIF('Comparativo 11-15'!$A153:$A1181,$A155,'Comparativo 11-15'!O153:O1180)</f>
        <v>0</v>
      </c>
      <c r="P155" s="23">
        <f ca="1">SUMIF('Comparativo 11-15'!$A153:$A1181,$A155,'Comparativo 11-15'!P153:P1180)</f>
        <v>0</v>
      </c>
      <c r="Q155" s="57">
        <f t="shared" ca="1" si="19"/>
        <v>0</v>
      </c>
    </row>
    <row r="156" spans="1:17" hidden="1" x14ac:dyDescent="0.2">
      <c r="A156" s="11" t="s">
        <v>252</v>
      </c>
      <c r="B156" s="12" t="s">
        <v>253</v>
      </c>
      <c r="C156" s="23">
        <f ca="1">SUMIF('Comparativo 11-15'!$A154:$A1182,$A156,'Comparativo 11-15'!C154:C1181)</f>
        <v>0</v>
      </c>
      <c r="D156" s="23">
        <f ca="1">SUMIF('Comparativo 11-15'!$A154:$A1182,$A156,'Comparativo 11-15'!D154:D1181)</f>
        <v>0</v>
      </c>
      <c r="E156" s="57">
        <f t="shared" ca="1" si="15"/>
        <v>0</v>
      </c>
      <c r="F156" s="23">
        <f ca="1">SUMIF('Comparativo 11-15'!$A154:$A1182,$A156,'Comparativo 11-15'!F154:F1181)</f>
        <v>0</v>
      </c>
      <c r="G156" s="23">
        <f ca="1">SUMIF('Comparativo 11-15'!$A154:$A1182,$A156,'Comparativo 11-15'!G154:G1181)</f>
        <v>0</v>
      </c>
      <c r="H156" s="57">
        <f t="shared" ca="1" si="16"/>
        <v>0</v>
      </c>
      <c r="I156" s="23">
        <f ca="1">SUMIF('Comparativo 11-15'!$A154:$A1182,$A156,'Comparativo 11-15'!I154:I1181)</f>
        <v>0</v>
      </c>
      <c r="J156" s="23">
        <f ca="1">SUMIF('Comparativo 11-15'!$A154:$A1182,$A156,'Comparativo 11-15'!J154:J1181)</f>
        <v>0</v>
      </c>
      <c r="K156" s="57">
        <f t="shared" ca="1" si="17"/>
        <v>0</v>
      </c>
      <c r="L156" s="23">
        <f ca="1">SUMIF('Comparativo 11-15'!$A154:$A1182,$A156,'Comparativo 11-15'!L154:L1181)</f>
        <v>0</v>
      </c>
      <c r="M156" s="23">
        <f ca="1">SUMIF('Comparativo 11-15'!$A154:$A1182,$A156,'Comparativo 11-15'!M154:M1181)</f>
        <v>0</v>
      </c>
      <c r="N156" s="57">
        <f t="shared" ca="1" si="18"/>
        <v>0</v>
      </c>
      <c r="O156" s="23">
        <f ca="1">SUMIF('Comparativo 11-15'!$A154:$A1182,$A156,'Comparativo 11-15'!O154:O1181)</f>
        <v>0</v>
      </c>
      <c r="P156" s="23">
        <f ca="1">SUMIF('Comparativo 11-15'!$A154:$A1182,$A156,'Comparativo 11-15'!P154:P1181)</f>
        <v>0</v>
      </c>
      <c r="Q156" s="57">
        <f t="shared" ca="1" si="19"/>
        <v>0</v>
      </c>
    </row>
    <row r="157" spans="1:17" x14ac:dyDescent="0.2">
      <c r="A157" s="11" t="s">
        <v>122</v>
      </c>
      <c r="B157" s="13" t="s">
        <v>254</v>
      </c>
      <c r="C157" s="23">
        <f ca="1">SUMIF('Comparativo 11-15'!$A155:$A1183,$A157,'Comparativo 11-15'!C155:C1182)</f>
        <v>303900000</v>
      </c>
      <c r="D157" s="23">
        <f ca="1">SUMIF('Comparativo 11-15'!$A155:$A1183,$A157,'Comparativo 11-15'!D155:D1182)</f>
        <v>159000000</v>
      </c>
      <c r="E157" s="57">
        <f t="shared" ca="1" si="15"/>
        <v>0.52319842053307009</v>
      </c>
      <c r="F157" s="23">
        <f ca="1">SUMIF('Comparativo 11-15'!$A155:$A1183,$A157,'Comparativo 11-15'!F155:F1182)</f>
        <v>294516600</v>
      </c>
      <c r="G157" s="23">
        <f ca="1">SUMIF('Comparativo 11-15'!$A155:$A1183,$A157,'Comparativo 11-15'!G155:G1182)</f>
        <v>121650000</v>
      </c>
      <c r="H157" s="57">
        <f t="shared" ca="1" si="16"/>
        <v>0.41304972283395913</v>
      </c>
      <c r="I157" s="23">
        <f ca="1">SUMIF('Comparativo 11-15'!$A155:$A1183,$A157,'Comparativo 11-15'!I155:I1182)</f>
        <v>22425825</v>
      </c>
      <c r="J157" s="23">
        <f ca="1">SUMIF('Comparativo 11-15'!$A155:$A1183,$A157,'Comparativo 11-15'!J155:J1182)</f>
        <v>8988525</v>
      </c>
      <c r="K157" s="57">
        <f t="shared" ca="1" si="17"/>
        <v>0.40081134138877833</v>
      </c>
      <c r="L157" s="23">
        <f ca="1">SUMIF('Comparativo 11-15'!$A155:$A1183,$A157,'Comparativo 11-15'!L155:L1182)</f>
        <v>324319300</v>
      </c>
      <c r="M157" s="23">
        <f ca="1">SUMIF('Comparativo 11-15'!$A155:$A1183,$A157,'Comparativo 11-15'!M155:M1182)</f>
        <v>124352800</v>
      </c>
      <c r="N157" s="57">
        <f t="shared" ca="1" si="18"/>
        <v>0.38342707325774322</v>
      </c>
      <c r="O157" s="23">
        <f ca="1">SUMIF('Comparativo 11-15'!$A155:$A1183,$A157,'Comparativo 11-15'!O155:O1182)</f>
        <v>248995000</v>
      </c>
      <c r="P157" s="23">
        <f ca="1">SUMIF('Comparativo 11-15'!$A155:$A1183,$A157,'Comparativo 11-15'!P155:P1182)</f>
        <v>167326500</v>
      </c>
      <c r="Q157" s="57">
        <f t="shared" ca="1" si="19"/>
        <v>0.67200747002951866</v>
      </c>
    </row>
    <row r="158" spans="1:17" ht="25.5" x14ac:dyDescent="0.2">
      <c r="A158" s="11" t="s">
        <v>101</v>
      </c>
      <c r="B158" s="13" t="s">
        <v>255</v>
      </c>
      <c r="C158" s="23">
        <f ca="1">SUMIF('Comparativo 11-15'!$A156:$A1184,$A158,'Comparativo 11-15'!C156:C1183)</f>
        <v>86235200</v>
      </c>
      <c r="D158" s="23">
        <f ca="1">SUMIF('Comparativo 11-15'!$A156:$A1184,$A158,'Comparativo 11-15'!D156:D1183)</f>
        <v>32158635.359999999</v>
      </c>
      <c r="E158" s="57">
        <f t="shared" ca="1" si="15"/>
        <v>0.37291773382563037</v>
      </c>
      <c r="F158" s="23">
        <f ca="1">SUMIF('Comparativo 11-15'!$A156:$A1184,$A158,'Comparativo 11-15'!F156:F1183)</f>
        <v>0</v>
      </c>
      <c r="G158" s="23">
        <f ca="1">SUMIF('Comparativo 11-15'!$A156:$A1184,$A158,'Comparativo 11-15'!G156:G1183)</f>
        <v>0</v>
      </c>
      <c r="H158" s="57">
        <f t="shared" ca="1" si="16"/>
        <v>0</v>
      </c>
      <c r="I158" s="23">
        <f ca="1">SUMIF('Comparativo 11-15'!$A156:$A1184,$A158,'Comparativo 11-15'!I156:I1183)</f>
        <v>0</v>
      </c>
      <c r="J158" s="23">
        <f ca="1">SUMIF('Comparativo 11-15'!$A156:$A1184,$A158,'Comparativo 11-15'!J156:J1183)</f>
        <v>0</v>
      </c>
      <c r="K158" s="57">
        <f t="shared" ca="1" si="17"/>
        <v>0</v>
      </c>
      <c r="L158" s="23">
        <f ca="1">SUMIF('Comparativo 11-15'!$A156:$A1184,$A158,'Comparativo 11-15'!L156:L1183)</f>
        <v>0</v>
      </c>
      <c r="M158" s="23">
        <f ca="1">SUMIF('Comparativo 11-15'!$A156:$A1184,$A158,'Comparativo 11-15'!M156:M1183)</f>
        <v>0</v>
      </c>
      <c r="N158" s="57">
        <f t="shared" ca="1" si="18"/>
        <v>0</v>
      </c>
      <c r="O158" s="23">
        <f ca="1">SUMIF('Comparativo 11-15'!$A156:$A1184,$A158,'Comparativo 11-15'!O156:O1183)</f>
        <v>0</v>
      </c>
      <c r="P158" s="23">
        <f ca="1">SUMIF('Comparativo 11-15'!$A156:$A1184,$A158,'Comparativo 11-15'!P156:P1183)</f>
        <v>0</v>
      </c>
      <c r="Q158" s="57">
        <f t="shared" ca="1" si="19"/>
        <v>0</v>
      </c>
    </row>
    <row r="159" spans="1:17" hidden="1" x14ac:dyDescent="0.2">
      <c r="A159" s="21" t="s">
        <v>102</v>
      </c>
      <c r="B159" s="21" t="s">
        <v>103</v>
      </c>
      <c r="C159" s="17">
        <f t="shared" ref="C159" ca="1" si="33">SUM(C160:C161)</f>
        <v>0</v>
      </c>
      <c r="D159" s="17">
        <f t="shared" ref="D159" ca="1" si="34">SUM(D160:D161)</f>
        <v>0</v>
      </c>
      <c r="E159" s="56">
        <f t="shared" ca="1" si="15"/>
        <v>0</v>
      </c>
      <c r="F159" s="17">
        <f t="shared" ref="F159" ca="1" si="35">SUM(F160:F161)</f>
        <v>0</v>
      </c>
      <c r="G159" s="17">
        <f t="shared" ref="G159" ca="1" si="36">SUM(G160:G161)</f>
        <v>0</v>
      </c>
      <c r="H159" s="56">
        <f t="shared" ca="1" si="16"/>
        <v>0</v>
      </c>
      <c r="I159" s="17">
        <f t="shared" ref="I159" ca="1" si="37">SUM(I160:I161)</f>
        <v>0</v>
      </c>
      <c r="J159" s="17">
        <f t="shared" ref="J159" ca="1" si="38">SUM(J160:J161)</f>
        <v>0</v>
      </c>
      <c r="K159" s="56">
        <f t="shared" ca="1" si="17"/>
        <v>0</v>
      </c>
      <c r="L159" s="17">
        <f t="shared" ref="L159" ca="1" si="39">SUM(L160:L161)</f>
        <v>0</v>
      </c>
      <c r="M159" s="17">
        <f t="shared" ref="M159" ca="1" si="40">SUM(M160:M161)</f>
        <v>0</v>
      </c>
      <c r="N159" s="56">
        <f t="shared" ca="1" si="18"/>
        <v>0</v>
      </c>
      <c r="O159" s="17">
        <f t="shared" ref="O159:P159" ca="1" si="41">SUM(O160:O161)</f>
        <v>0</v>
      </c>
      <c r="P159" s="17">
        <f t="shared" ca="1" si="41"/>
        <v>0</v>
      </c>
      <c r="Q159" s="56">
        <f t="shared" ca="1" si="19"/>
        <v>0</v>
      </c>
    </row>
    <row r="160" spans="1:17" hidden="1" x14ac:dyDescent="0.2">
      <c r="A160" s="11" t="s">
        <v>256</v>
      </c>
      <c r="B160" s="13" t="s">
        <v>257</v>
      </c>
      <c r="C160" s="23">
        <f ca="1">SUMIF('Comparativo 11-15'!$A158:$A1186,$A160,'Comparativo 11-15'!C158:C1185)</f>
        <v>0</v>
      </c>
      <c r="D160" s="23">
        <f ca="1">SUMIF('Comparativo 11-15'!$A158:$A1186,$A160,'Comparativo 11-15'!D158:D1185)</f>
        <v>0</v>
      </c>
      <c r="E160" s="57">
        <f t="shared" ca="1" si="15"/>
        <v>0</v>
      </c>
      <c r="F160" s="23">
        <f ca="1">SUMIF('Comparativo 11-15'!$A158:$A1186,$A160,'Comparativo 11-15'!F158:F1185)</f>
        <v>0</v>
      </c>
      <c r="G160" s="23">
        <f ca="1">SUMIF('Comparativo 11-15'!$A158:$A1186,$A160,'Comparativo 11-15'!G158:G1185)</f>
        <v>0</v>
      </c>
      <c r="H160" s="57">
        <f t="shared" ca="1" si="16"/>
        <v>0</v>
      </c>
      <c r="I160" s="23">
        <f ca="1">SUMIF('Comparativo 11-15'!$A158:$A1186,$A160,'Comparativo 11-15'!I158:I1185)</f>
        <v>0</v>
      </c>
      <c r="J160" s="23">
        <f ca="1">SUMIF('Comparativo 11-15'!$A158:$A1186,$A160,'Comparativo 11-15'!J158:J1185)</f>
        <v>0</v>
      </c>
      <c r="K160" s="57">
        <f t="shared" ca="1" si="17"/>
        <v>0</v>
      </c>
      <c r="L160" s="23">
        <f ca="1">SUMIF('Comparativo 11-15'!$A158:$A1186,$A160,'Comparativo 11-15'!L158:L1185)</f>
        <v>0</v>
      </c>
      <c r="M160" s="23">
        <f ca="1">SUMIF('Comparativo 11-15'!$A158:$A1186,$A160,'Comparativo 11-15'!M158:M1185)</f>
        <v>0</v>
      </c>
      <c r="N160" s="57">
        <f t="shared" ca="1" si="18"/>
        <v>0</v>
      </c>
      <c r="O160" s="23">
        <f ca="1">SUMIF('Comparativo 11-15'!$A158:$A1186,$A160,'Comparativo 11-15'!O158:O1185)</f>
        <v>0</v>
      </c>
      <c r="P160" s="23">
        <f ca="1">SUMIF('Comparativo 11-15'!$A158:$A1186,$A160,'Comparativo 11-15'!P158:P1185)</f>
        <v>0</v>
      </c>
      <c r="Q160" s="57">
        <f t="shared" ca="1" si="19"/>
        <v>0</v>
      </c>
    </row>
    <row r="161" spans="1:17" hidden="1" x14ac:dyDescent="0.2">
      <c r="A161" s="11" t="s">
        <v>143</v>
      </c>
      <c r="B161" s="13" t="s">
        <v>258</v>
      </c>
      <c r="C161" s="23">
        <f ca="1">SUMIF('Comparativo 11-15'!$A159:$A1187,$A161,'Comparativo 11-15'!C159:C1186)</f>
        <v>0</v>
      </c>
      <c r="D161" s="23">
        <f ca="1">SUMIF('Comparativo 11-15'!$A159:$A1187,$A161,'Comparativo 11-15'!D159:D1186)</f>
        <v>0</v>
      </c>
      <c r="E161" s="57">
        <f t="shared" ca="1" si="15"/>
        <v>0</v>
      </c>
      <c r="F161" s="23">
        <f ca="1">SUMIF('Comparativo 11-15'!$A159:$A1187,$A161,'Comparativo 11-15'!F159:F1186)</f>
        <v>0</v>
      </c>
      <c r="G161" s="23">
        <f ca="1">SUMIF('Comparativo 11-15'!$A159:$A1187,$A161,'Comparativo 11-15'!G159:G1186)</f>
        <v>0</v>
      </c>
      <c r="H161" s="57">
        <f t="shared" ca="1" si="16"/>
        <v>0</v>
      </c>
      <c r="I161" s="23">
        <f ca="1">SUMIF('Comparativo 11-15'!$A159:$A1187,$A161,'Comparativo 11-15'!I159:I1186)</f>
        <v>0</v>
      </c>
      <c r="J161" s="23">
        <f ca="1">SUMIF('Comparativo 11-15'!$A159:$A1187,$A161,'Comparativo 11-15'!J159:J1186)</f>
        <v>0</v>
      </c>
      <c r="K161" s="57">
        <f t="shared" ca="1" si="17"/>
        <v>0</v>
      </c>
      <c r="L161" s="23">
        <f ca="1">SUMIF('Comparativo 11-15'!$A159:$A1187,$A161,'Comparativo 11-15'!L159:L1186)</f>
        <v>0</v>
      </c>
      <c r="M161" s="23">
        <f ca="1">SUMIF('Comparativo 11-15'!$A159:$A1187,$A161,'Comparativo 11-15'!M159:M1186)</f>
        <v>0</v>
      </c>
      <c r="N161" s="57">
        <f t="shared" ca="1" si="18"/>
        <v>0</v>
      </c>
      <c r="O161" s="23">
        <f ca="1">SUMIF('Comparativo 11-15'!$A159:$A1187,$A161,'Comparativo 11-15'!O159:O1186)</f>
        <v>0</v>
      </c>
      <c r="P161" s="23">
        <f ca="1">SUMIF('Comparativo 11-15'!$A159:$A1187,$A161,'Comparativo 11-15'!P159:P1186)</f>
        <v>0</v>
      </c>
      <c r="Q161" s="57">
        <f t="shared" ca="1" si="19"/>
        <v>0</v>
      </c>
    </row>
    <row r="162" spans="1:17" x14ac:dyDescent="0.2">
      <c r="A162" s="20" t="s">
        <v>104</v>
      </c>
      <c r="B162" s="21" t="s">
        <v>105</v>
      </c>
      <c r="C162" s="17">
        <f ca="1">SUM(C163:C166)</f>
        <v>15800000</v>
      </c>
      <c r="D162" s="17">
        <f ca="1">SUM(D163:D166)</f>
        <v>5390283.7000000002</v>
      </c>
      <c r="E162" s="56">
        <f t="shared" ca="1" si="15"/>
        <v>0.34115719620253165</v>
      </c>
      <c r="F162" s="17">
        <f ca="1">SUM(F163:F166)</f>
        <v>21900000</v>
      </c>
      <c r="G162" s="17">
        <f ca="1">SUM(G163:G166)</f>
        <v>13276738.25</v>
      </c>
      <c r="H162" s="56">
        <f t="shared" ca="1" si="16"/>
        <v>0.60624375570776257</v>
      </c>
      <c r="I162" s="17">
        <f ca="1">SUM(I163:I166)</f>
        <v>40800000</v>
      </c>
      <c r="J162" s="17">
        <f ca="1">SUM(J163:J166)</f>
        <v>40148200.18</v>
      </c>
      <c r="K162" s="56">
        <f t="shared" ca="1" si="17"/>
        <v>0.98402451421568626</v>
      </c>
      <c r="L162" s="17">
        <f ca="1">SUM(L163:L166)</f>
        <v>61500000</v>
      </c>
      <c r="M162" s="17">
        <f ca="1">SUM(M163:M166)</f>
        <v>56316437.439999998</v>
      </c>
      <c r="N162" s="56">
        <f t="shared" ca="1" si="18"/>
        <v>0.91571442991869911</v>
      </c>
      <c r="O162" s="17">
        <f ca="1">SUM(O163:O166)</f>
        <v>42000000</v>
      </c>
      <c r="P162" s="17">
        <f ca="1">SUM(P163:P166)</f>
        <v>35048940.100000001</v>
      </c>
      <c r="Q162" s="56">
        <f t="shared" ca="1" si="19"/>
        <v>0.83449857380952386</v>
      </c>
    </row>
    <row r="163" spans="1:17" x14ac:dyDescent="0.2">
      <c r="A163" s="11" t="s">
        <v>118</v>
      </c>
      <c r="B163" s="12" t="s">
        <v>136</v>
      </c>
      <c r="C163" s="23">
        <f ca="1">SUMIF('Comparativo 11-15'!$A161:$A1189,$A163,'Comparativo 11-15'!C161:C1188)</f>
        <v>7800000</v>
      </c>
      <c r="D163" s="23">
        <f ca="1">SUMIF('Comparativo 11-15'!$A161:$A1189,$A163,'Comparativo 11-15'!D161:D1188)</f>
        <v>0</v>
      </c>
      <c r="E163" s="57">
        <f t="shared" ca="1" si="15"/>
        <v>0</v>
      </c>
      <c r="F163" s="23">
        <f ca="1">SUMIF('Comparativo 11-15'!$A161:$A1189,$A163,'Comparativo 11-15'!F161:F1188)</f>
        <v>7800000</v>
      </c>
      <c r="G163" s="23">
        <f ca="1">SUMIF('Comparativo 11-15'!$A161:$A1189,$A163,'Comparativo 11-15'!G161:G1188)</f>
        <v>0</v>
      </c>
      <c r="H163" s="57">
        <f t="shared" ca="1" si="16"/>
        <v>0</v>
      </c>
      <c r="I163" s="23">
        <f ca="1">SUMIF('Comparativo 11-15'!$A161:$A1189,$A163,'Comparativo 11-15'!I161:I1188)</f>
        <v>0</v>
      </c>
      <c r="J163" s="23">
        <f ca="1">SUMIF('Comparativo 11-15'!$A161:$A1189,$A163,'Comparativo 11-15'!J161:J1188)</f>
        <v>0</v>
      </c>
      <c r="K163" s="57">
        <f t="shared" ca="1" si="17"/>
        <v>0</v>
      </c>
      <c r="L163" s="23">
        <f ca="1">SUMIF('Comparativo 11-15'!$A161:$A1189,$A163,'Comparativo 11-15'!L161:L1188)</f>
        <v>0</v>
      </c>
      <c r="M163" s="23">
        <f ca="1">SUMIF('Comparativo 11-15'!$A161:$A1189,$A163,'Comparativo 11-15'!M161:M1188)</f>
        <v>0</v>
      </c>
      <c r="N163" s="57">
        <f t="shared" ca="1" si="18"/>
        <v>0</v>
      </c>
      <c r="O163" s="23">
        <f ca="1">SUMIF('Comparativo 11-15'!$A161:$A1189,$A163,'Comparativo 11-15'!O161:O1188)</f>
        <v>0</v>
      </c>
      <c r="P163" s="23">
        <f ca="1">SUMIF('Comparativo 11-15'!$A161:$A1189,$A163,'Comparativo 11-15'!P161:P1188)</f>
        <v>0</v>
      </c>
      <c r="Q163" s="57">
        <f t="shared" ca="1" si="19"/>
        <v>0</v>
      </c>
    </row>
    <row r="164" spans="1:17" hidden="1" x14ac:dyDescent="0.2">
      <c r="A164" s="11" t="s">
        <v>106</v>
      </c>
      <c r="B164" s="12" t="s">
        <v>259</v>
      </c>
      <c r="C164" s="23">
        <f ca="1">SUMIF('Comparativo 11-15'!$A162:$A1190,$A164,'Comparativo 11-15'!C162:C1189)</f>
        <v>0</v>
      </c>
      <c r="D164" s="23">
        <f ca="1">SUMIF('Comparativo 11-15'!$A162:$A1190,$A164,'Comparativo 11-15'!D162:D1189)</f>
        <v>0</v>
      </c>
      <c r="E164" s="57">
        <f t="shared" ca="1" si="15"/>
        <v>0</v>
      </c>
      <c r="F164" s="23">
        <f ca="1">SUMIF('Comparativo 11-15'!$A162:$A1190,$A164,'Comparativo 11-15'!F162:F1189)</f>
        <v>0</v>
      </c>
      <c r="G164" s="23">
        <f ca="1">SUMIF('Comparativo 11-15'!$A162:$A1190,$A164,'Comparativo 11-15'!G162:G1189)</f>
        <v>0</v>
      </c>
      <c r="H164" s="57">
        <f t="shared" ca="1" si="16"/>
        <v>0</v>
      </c>
      <c r="I164" s="23">
        <f ca="1">SUMIF('Comparativo 11-15'!$A162:$A1190,$A164,'Comparativo 11-15'!I162:I1189)</f>
        <v>0</v>
      </c>
      <c r="J164" s="23">
        <f ca="1">SUMIF('Comparativo 11-15'!$A162:$A1190,$A164,'Comparativo 11-15'!J162:J1189)</f>
        <v>0</v>
      </c>
      <c r="K164" s="57">
        <f t="shared" ca="1" si="17"/>
        <v>0</v>
      </c>
      <c r="L164" s="23">
        <f ca="1">SUMIF('Comparativo 11-15'!$A162:$A1190,$A164,'Comparativo 11-15'!L162:L1189)</f>
        <v>0</v>
      </c>
      <c r="M164" s="23">
        <f ca="1">SUMIF('Comparativo 11-15'!$A162:$A1190,$A164,'Comparativo 11-15'!M162:M1189)</f>
        <v>0</v>
      </c>
      <c r="N164" s="57">
        <f t="shared" ca="1" si="18"/>
        <v>0</v>
      </c>
      <c r="O164" s="23">
        <f ca="1">SUMIF('Comparativo 11-15'!$A162:$A1190,$A164,'Comparativo 11-15'!O162:O1189)</f>
        <v>0</v>
      </c>
      <c r="P164" s="23">
        <f ca="1">SUMIF('Comparativo 11-15'!$A162:$A1190,$A164,'Comparativo 11-15'!P162:P1189)</f>
        <v>0</v>
      </c>
      <c r="Q164" s="57">
        <f t="shared" ca="1" si="19"/>
        <v>0</v>
      </c>
    </row>
    <row r="165" spans="1:17" x14ac:dyDescent="0.2">
      <c r="A165" s="11" t="s">
        <v>260</v>
      </c>
      <c r="B165" s="12" t="s">
        <v>261</v>
      </c>
      <c r="C165" s="23">
        <f ca="1">SUMIF('Comparativo 11-15'!$A163:$A1191,$A165,'Comparativo 11-15'!C163:C1190)</f>
        <v>8000000</v>
      </c>
      <c r="D165" s="23">
        <f ca="1">SUMIF('Comparativo 11-15'!$A163:$A1191,$A165,'Comparativo 11-15'!D163:D1190)</f>
        <v>5390283.7000000002</v>
      </c>
      <c r="E165" s="57">
        <f t="shared" ca="1" si="15"/>
        <v>0.67378546250000004</v>
      </c>
      <c r="F165" s="23">
        <f ca="1">SUMIF('Comparativo 11-15'!$A163:$A1191,$A165,'Comparativo 11-15'!F163:F1190)</f>
        <v>14100000</v>
      </c>
      <c r="G165" s="23">
        <f ca="1">SUMIF('Comparativo 11-15'!$A163:$A1191,$A165,'Comparativo 11-15'!G163:G1190)</f>
        <v>13276738.25</v>
      </c>
      <c r="H165" s="57">
        <f t="shared" ca="1" si="16"/>
        <v>0.94161264184397164</v>
      </c>
      <c r="I165" s="23">
        <f ca="1">SUMIF('Comparativo 11-15'!$A163:$A1191,$A165,'Comparativo 11-15'!I163:I1190)</f>
        <v>40800000</v>
      </c>
      <c r="J165" s="23">
        <f ca="1">SUMIF('Comparativo 11-15'!$A163:$A1191,$A165,'Comparativo 11-15'!J163:J1190)</f>
        <v>40148200.18</v>
      </c>
      <c r="K165" s="57">
        <f t="shared" ca="1" si="17"/>
        <v>0.98402451421568626</v>
      </c>
      <c r="L165" s="23">
        <f ca="1">SUMIF('Comparativo 11-15'!$A163:$A1191,$A165,'Comparativo 11-15'!L163:L1190)</f>
        <v>61500000</v>
      </c>
      <c r="M165" s="23">
        <f ca="1">SUMIF('Comparativo 11-15'!$A163:$A1191,$A165,'Comparativo 11-15'!M163:M1190)</f>
        <v>56316437.439999998</v>
      </c>
      <c r="N165" s="57">
        <f t="shared" ca="1" si="18"/>
        <v>0.91571442991869911</v>
      </c>
      <c r="O165" s="23">
        <f ca="1">SUMIF('Comparativo 11-15'!$A163:$A1191,$A165,'Comparativo 11-15'!O163:O1190)</f>
        <v>42000000</v>
      </c>
      <c r="P165" s="23">
        <f ca="1">SUMIF('Comparativo 11-15'!$A163:$A1191,$A165,'Comparativo 11-15'!P163:P1190)</f>
        <v>35048940.100000001</v>
      </c>
      <c r="Q165" s="57">
        <f t="shared" ca="1" si="19"/>
        <v>0.83449857380952386</v>
      </c>
    </row>
    <row r="166" spans="1:17" hidden="1" x14ac:dyDescent="0.2">
      <c r="A166" s="11" t="s">
        <v>262</v>
      </c>
      <c r="B166" s="12" t="s">
        <v>263</v>
      </c>
      <c r="C166" s="23">
        <f ca="1">SUMIF('Comparativo 11-15'!$A164:$A1192,$A166,'Comparativo 11-15'!C164:C1191)</f>
        <v>0</v>
      </c>
      <c r="D166" s="23">
        <f ca="1">SUMIF('Comparativo 11-15'!$A164:$A1192,$A166,'Comparativo 11-15'!D164:D1191)</f>
        <v>0</v>
      </c>
      <c r="E166" s="57">
        <f t="shared" ca="1" si="15"/>
        <v>0</v>
      </c>
      <c r="F166" s="23">
        <f ca="1">SUMIF('Comparativo 11-15'!$A164:$A1192,$A166,'Comparativo 11-15'!F164:F1191)</f>
        <v>0</v>
      </c>
      <c r="G166" s="23">
        <f ca="1">SUMIF('Comparativo 11-15'!$A164:$A1192,$A166,'Comparativo 11-15'!G164:G1191)</f>
        <v>0</v>
      </c>
      <c r="H166" s="57">
        <f t="shared" ca="1" si="16"/>
        <v>0</v>
      </c>
      <c r="I166" s="23">
        <f ca="1">SUMIF('Comparativo 11-15'!$A164:$A1192,$A166,'Comparativo 11-15'!I164:I1191)</f>
        <v>0</v>
      </c>
      <c r="J166" s="23">
        <f ca="1">SUMIF('Comparativo 11-15'!$A164:$A1192,$A166,'Comparativo 11-15'!J164:J1191)</f>
        <v>0</v>
      </c>
      <c r="K166" s="57">
        <f t="shared" ca="1" si="17"/>
        <v>0</v>
      </c>
      <c r="L166" s="23">
        <f ca="1">SUMIF('Comparativo 11-15'!$A164:$A1192,$A166,'Comparativo 11-15'!L164:L1191)</f>
        <v>0</v>
      </c>
      <c r="M166" s="23">
        <f ca="1">SUMIF('Comparativo 11-15'!$A164:$A1192,$A166,'Comparativo 11-15'!M164:M1191)</f>
        <v>0</v>
      </c>
      <c r="N166" s="57">
        <f t="shared" ca="1" si="18"/>
        <v>0</v>
      </c>
      <c r="O166" s="23">
        <f ca="1">SUMIF('Comparativo 11-15'!$A164:$A1192,$A166,'Comparativo 11-15'!O164:O1191)</f>
        <v>0</v>
      </c>
      <c r="P166" s="23">
        <f ca="1">SUMIF('Comparativo 11-15'!$A164:$A1192,$A166,'Comparativo 11-15'!P164:P1191)</f>
        <v>0</v>
      </c>
      <c r="Q166" s="57">
        <f t="shared" ca="1" si="19"/>
        <v>0</v>
      </c>
    </row>
    <row r="167" spans="1:17" x14ac:dyDescent="0.2">
      <c r="A167" s="25">
        <v>6</v>
      </c>
      <c r="B167" s="37" t="s">
        <v>63</v>
      </c>
      <c r="C167" s="17">
        <f ca="1">+C168+C18+C187+C1241+C183+C191+C179</f>
        <v>1583174227</v>
      </c>
      <c r="D167" s="17">
        <f ca="1">+D168+D18+D187+D1241+D183+D191+D179</f>
        <v>1374974852.96</v>
      </c>
      <c r="E167" s="56">
        <f t="shared" ca="1" si="15"/>
        <v>0.86849244354203348</v>
      </c>
      <c r="F167" s="17">
        <f ca="1">+F168+F18+F187+F1241+F183+F191+F179</f>
        <v>2523966894.3199997</v>
      </c>
      <c r="G167" s="17">
        <f ca="1">+G168+G18+G187+G1241+G183+G191+G179</f>
        <v>2158238216.1599998</v>
      </c>
      <c r="H167" s="56">
        <f t="shared" ca="1" si="16"/>
        <v>0.8550976722463971</v>
      </c>
      <c r="I167" s="17">
        <f ca="1">+I168+I18+I187+I1241+I183+I191+I179</f>
        <v>3020923765.0599999</v>
      </c>
      <c r="J167" s="17">
        <f ca="1">+J168+J18+J187+J1241+J183+J191+J179</f>
        <v>2719430658.5999999</v>
      </c>
      <c r="K167" s="56">
        <f t="shared" ca="1" si="17"/>
        <v>0.90019837311120898</v>
      </c>
      <c r="L167" s="17">
        <f ca="1">+L168+L18+L187+L1241+L183+L191+L179</f>
        <v>7179770063</v>
      </c>
      <c r="M167" s="17">
        <f ca="1">+M168+M18+M187+M1241+M183+M191+M179</f>
        <v>6821588938.4800005</v>
      </c>
      <c r="N167" s="56">
        <f t="shared" ca="1" si="18"/>
        <v>0.95011245187839111</v>
      </c>
      <c r="O167" s="17">
        <f ca="1">+O168+O18+O187+O1241+O183+O191+O179</f>
        <v>4063764400</v>
      </c>
      <c r="P167" s="17">
        <f ca="1">+P168+P18+P187+P1241+P183+P191+P179</f>
        <v>3371532583.9899998</v>
      </c>
      <c r="Q167" s="56">
        <f t="shared" ca="1" si="19"/>
        <v>0.82965749293684443</v>
      </c>
    </row>
    <row r="168" spans="1:17" ht="25.5" x14ac:dyDescent="0.2">
      <c r="A168" s="25" t="s">
        <v>64</v>
      </c>
      <c r="B168" s="37" t="s">
        <v>65</v>
      </c>
      <c r="C168" s="17">
        <f ca="1">+C169+C171+C176</f>
        <v>293437000</v>
      </c>
      <c r="D168" s="17">
        <f ca="1">+D169+D171+D176</f>
        <v>276590693.87</v>
      </c>
      <c r="E168" s="56">
        <f t="shared" ca="1" si="15"/>
        <v>0.94258970024230071</v>
      </c>
      <c r="F168" s="17">
        <f ca="1">+F169+F171+F176</f>
        <v>760771451.06999993</v>
      </c>
      <c r="G168" s="17">
        <f ca="1">+G169+G171+G176</f>
        <v>737870522.53999996</v>
      </c>
      <c r="H168" s="56">
        <f t="shared" ca="1" si="16"/>
        <v>0.96989775510399268</v>
      </c>
      <c r="I168" s="17">
        <f ca="1">+I169+I171+I176</f>
        <v>1472292153.0599999</v>
      </c>
      <c r="J168" s="17">
        <f ca="1">+J169+J171+J176</f>
        <v>1444433483.51</v>
      </c>
      <c r="K168" s="56">
        <f t="shared" ca="1" si="17"/>
        <v>0.98107802891423501</v>
      </c>
      <c r="L168" s="17">
        <f ca="1">+L169+L171+L176</f>
        <v>5146158592</v>
      </c>
      <c r="M168" s="17">
        <f ca="1">+M169+M171+M176</f>
        <v>5128709607.9200001</v>
      </c>
      <c r="N168" s="56">
        <f t="shared" ca="1" si="18"/>
        <v>0.99660931862707747</v>
      </c>
      <c r="O168" s="17">
        <f ca="1">+O169+O171+O176</f>
        <v>1986566193</v>
      </c>
      <c r="P168" s="17">
        <f ca="1">+P169+P171+P176</f>
        <v>1454875449.6700001</v>
      </c>
      <c r="Q168" s="56">
        <f t="shared" ca="1" si="19"/>
        <v>0.73235689542915727</v>
      </c>
    </row>
    <row r="169" spans="1:17" ht="25.5" hidden="1" x14ac:dyDescent="0.2">
      <c r="A169" s="25" t="s">
        <v>66</v>
      </c>
      <c r="B169" s="37" t="s">
        <v>67</v>
      </c>
      <c r="C169" s="17">
        <f ca="1">+C170</f>
        <v>0</v>
      </c>
      <c r="D169" s="17">
        <f ca="1">+D170</f>
        <v>0</v>
      </c>
      <c r="E169" s="56">
        <f t="shared" ca="1" si="15"/>
        <v>0</v>
      </c>
      <c r="F169" s="17">
        <f ca="1">+F170</f>
        <v>0</v>
      </c>
      <c r="G169" s="17">
        <f ca="1">+G170</f>
        <v>0</v>
      </c>
      <c r="H169" s="56">
        <f t="shared" ca="1" si="16"/>
        <v>0</v>
      </c>
      <c r="I169" s="17">
        <f ca="1">+I170</f>
        <v>0</v>
      </c>
      <c r="J169" s="17">
        <f ca="1">+J170</f>
        <v>0</v>
      </c>
      <c r="K169" s="56">
        <f t="shared" ca="1" si="17"/>
        <v>0</v>
      </c>
      <c r="L169" s="17">
        <f ca="1">+L170</f>
        <v>0</v>
      </c>
      <c r="M169" s="17">
        <f ca="1">+M170</f>
        <v>0</v>
      </c>
      <c r="N169" s="56">
        <f t="shared" ca="1" si="18"/>
        <v>0</v>
      </c>
      <c r="O169" s="17">
        <f ca="1">+O170</f>
        <v>0</v>
      </c>
      <c r="P169" s="17">
        <f ca="1">+P170</f>
        <v>0</v>
      </c>
      <c r="Q169" s="56">
        <f t="shared" ca="1" si="19"/>
        <v>0</v>
      </c>
    </row>
    <row r="170" spans="1:17" hidden="1" x14ac:dyDescent="0.2">
      <c r="A170" s="11" t="s">
        <v>68</v>
      </c>
      <c r="B170" s="12" t="s">
        <v>270</v>
      </c>
      <c r="C170" s="23">
        <f ca="1">SUMIF('Comparativo 11-15'!$A168:$A1196,$A170,'Comparativo 11-15'!C168:C1195)</f>
        <v>0</v>
      </c>
      <c r="D170" s="23">
        <f ca="1">SUMIF('Comparativo 11-15'!$A168:$A1196,$A170,'Comparativo 11-15'!D168:D1195)</f>
        <v>0</v>
      </c>
      <c r="E170" s="57">
        <f t="shared" ca="1" si="15"/>
        <v>0</v>
      </c>
      <c r="F170" s="23">
        <f ca="1">SUMIF('Comparativo 11-15'!$A168:$A1196,$A170,'Comparativo 11-15'!F168:F1195)</f>
        <v>0</v>
      </c>
      <c r="G170" s="23">
        <f ca="1">SUMIF('Comparativo 11-15'!$A168:$A1196,$A170,'Comparativo 11-15'!G168:G1195)</f>
        <v>0</v>
      </c>
      <c r="H170" s="57">
        <f t="shared" ca="1" si="16"/>
        <v>0</v>
      </c>
      <c r="I170" s="23">
        <f ca="1">SUMIF('Comparativo 11-15'!$A168:$A1196,$A170,'Comparativo 11-15'!I168:I1195)</f>
        <v>0</v>
      </c>
      <c r="J170" s="23">
        <f ca="1">SUMIF('Comparativo 11-15'!$A168:$A1196,$A170,'Comparativo 11-15'!J168:J1195)</f>
        <v>0</v>
      </c>
      <c r="K170" s="57">
        <f t="shared" ca="1" si="17"/>
        <v>0</v>
      </c>
      <c r="L170" s="23">
        <f ca="1">SUMIF('Comparativo 11-15'!$A168:$A1196,$A170,'Comparativo 11-15'!L168:L1195)</f>
        <v>0</v>
      </c>
      <c r="M170" s="23">
        <f ca="1">SUMIF('Comparativo 11-15'!$A168:$A1196,$A170,'Comparativo 11-15'!M168:M1195)</f>
        <v>0</v>
      </c>
      <c r="N170" s="57">
        <f t="shared" ca="1" si="18"/>
        <v>0</v>
      </c>
      <c r="O170" s="23">
        <f ca="1">SUMIF('Comparativo 11-15'!$A168:$A1196,$A170,'Comparativo 11-15'!O168:O1195)</f>
        <v>0</v>
      </c>
      <c r="P170" s="23">
        <f ca="1">SUMIF('Comparativo 11-15'!$A168:$A1196,$A170,'Comparativo 11-15'!P168:P1195)</f>
        <v>0</v>
      </c>
      <c r="Q170" s="57">
        <f t="shared" ca="1" si="19"/>
        <v>0</v>
      </c>
    </row>
    <row r="171" spans="1:17" ht="25.5" x14ac:dyDescent="0.2">
      <c r="A171" s="25" t="s">
        <v>70</v>
      </c>
      <c r="B171" s="37" t="s">
        <v>125</v>
      </c>
      <c r="C171" s="17">
        <f ca="1">SUM(C172:C175)</f>
        <v>2000000</v>
      </c>
      <c r="D171" s="17">
        <f ca="1">SUM(D172:D175)</f>
        <v>2000000</v>
      </c>
      <c r="E171" s="56">
        <f t="shared" ca="1" si="15"/>
        <v>1</v>
      </c>
      <c r="F171" s="17">
        <f ca="1">SUM(F172:F175)</f>
        <v>436656451.06999999</v>
      </c>
      <c r="G171" s="17">
        <f ca="1">SUM(G172:G175)</f>
        <v>436656451.06999999</v>
      </c>
      <c r="H171" s="56">
        <f t="shared" ca="1" si="16"/>
        <v>1</v>
      </c>
      <c r="I171" s="17">
        <f ca="1">SUM(I172:I175)</f>
        <v>1153409153.0599999</v>
      </c>
      <c r="J171" s="17">
        <f ca="1">SUM(J172:J175)</f>
        <v>1153409153.0599999</v>
      </c>
      <c r="K171" s="56">
        <f t="shared" ca="1" si="17"/>
        <v>1</v>
      </c>
      <c r="L171" s="17">
        <f ca="1">SUM(L172:L175)</f>
        <v>4800925000</v>
      </c>
      <c r="M171" s="17">
        <f ca="1">SUM(M172:M175)</f>
        <v>4800925000</v>
      </c>
      <c r="N171" s="56">
        <f t="shared" ca="1" si="18"/>
        <v>1</v>
      </c>
      <c r="O171" s="17">
        <f ca="1">SUM(O172:O175)</f>
        <v>1467998000</v>
      </c>
      <c r="P171" s="17">
        <f ca="1">SUM(P172:P175)</f>
        <v>969782300</v>
      </c>
      <c r="Q171" s="56">
        <f t="shared" ca="1" si="19"/>
        <v>0.66061554579774628</v>
      </c>
    </row>
    <row r="172" spans="1:17" x14ac:dyDescent="0.2">
      <c r="A172" s="11" t="s">
        <v>71</v>
      </c>
      <c r="B172" s="12" t="s">
        <v>72</v>
      </c>
      <c r="C172" s="23">
        <f ca="1">SUMIF('Comparativo 11-15'!$A170:$A1198,$A172,'Comparativo 11-15'!C170:C1197)</f>
        <v>2000000</v>
      </c>
      <c r="D172" s="23">
        <f ca="1">SUMIF('Comparativo 11-15'!$A170:$A1198,$A172,'Comparativo 11-15'!D170:D1197)</f>
        <v>2000000</v>
      </c>
      <c r="E172" s="57">
        <f t="shared" ca="1" si="15"/>
        <v>1</v>
      </c>
      <c r="F172" s="23">
        <f ca="1">SUMIF('Comparativo 11-15'!$A170:$A1198,$A172,'Comparativo 11-15'!F170:F1197)</f>
        <v>2000000</v>
      </c>
      <c r="G172" s="23">
        <f ca="1">SUMIF('Comparativo 11-15'!$A170:$A1198,$A172,'Comparativo 11-15'!G170:G1197)</f>
        <v>2000000</v>
      </c>
      <c r="H172" s="57">
        <f t="shared" ca="1" si="16"/>
        <v>1</v>
      </c>
      <c r="I172" s="23">
        <f ca="1">SUMIF('Comparativo 11-15'!$A170:$A1198,$A172,'Comparativo 11-15'!I170:I1197)</f>
        <v>2000000</v>
      </c>
      <c r="J172" s="23">
        <f ca="1">SUMIF('Comparativo 11-15'!$A170:$A1198,$A172,'Comparativo 11-15'!J170:J1197)</f>
        <v>2000000</v>
      </c>
      <c r="K172" s="57">
        <f t="shared" ca="1" si="17"/>
        <v>1</v>
      </c>
      <c r="L172" s="23">
        <f ca="1">SUMIF('Comparativo 11-15'!$A170:$A1198,$A172,'Comparativo 11-15'!L170:L1197)</f>
        <v>2000000</v>
      </c>
      <c r="M172" s="23">
        <f ca="1">SUMIF('Comparativo 11-15'!$A170:$A1198,$A172,'Comparativo 11-15'!M170:M1197)</f>
        <v>2000000</v>
      </c>
      <c r="N172" s="57">
        <f t="shared" ca="1" si="18"/>
        <v>1</v>
      </c>
      <c r="O172" s="23">
        <f ca="1">SUMIF('Comparativo 11-15'!$A170:$A1198,$A172,'Comparativo 11-15'!O170:O1197)</f>
        <v>2000000</v>
      </c>
      <c r="P172" s="23">
        <f ca="1">SUMIF('Comparativo 11-15'!$A170:$A1198,$A172,'Comparativo 11-15'!P170:P1197)</f>
        <v>2000000</v>
      </c>
      <c r="Q172" s="57">
        <f t="shared" ca="1" si="19"/>
        <v>1</v>
      </c>
    </row>
    <row r="173" spans="1:17" ht="25.5" x14ac:dyDescent="0.2">
      <c r="A173" s="11" t="s">
        <v>350</v>
      </c>
      <c r="B173" s="12" t="s">
        <v>351</v>
      </c>
      <c r="C173" s="23">
        <f ca="1">SUMIF('Comparativo 11-15'!$A171:$A1199,$A173,'Comparativo 11-15'!C171:C1198)</f>
        <v>0</v>
      </c>
      <c r="D173" s="23">
        <f ca="1">SUMIF('Comparativo 11-15'!$A171:$A1199,$A173,'Comparativo 11-15'!D171:D1198)</f>
        <v>0</v>
      </c>
      <c r="E173" s="57">
        <f t="shared" ca="1" si="15"/>
        <v>0</v>
      </c>
      <c r="F173" s="23">
        <f ca="1">SUMIF('Comparativo 11-15'!$A171:$A1199,$A173,'Comparativo 11-15'!F171:F1198)</f>
        <v>0</v>
      </c>
      <c r="G173" s="23">
        <f ca="1">SUMIF('Comparativo 11-15'!$A171:$A1199,$A173,'Comparativo 11-15'!G171:G1198)</f>
        <v>0</v>
      </c>
      <c r="H173" s="57">
        <f t="shared" ca="1" si="16"/>
        <v>0</v>
      </c>
      <c r="I173" s="23">
        <f ca="1">SUMIF('Comparativo 11-15'!$A171:$A1199,$A173,'Comparativo 11-15'!I171:I1198)</f>
        <v>284000000</v>
      </c>
      <c r="J173" s="23">
        <f ca="1">SUMIF('Comparativo 11-15'!$A171:$A1199,$A173,'Comparativo 11-15'!J171:J1198)</f>
        <v>284000000</v>
      </c>
      <c r="K173" s="57">
        <f t="shared" ca="1" si="17"/>
        <v>1</v>
      </c>
      <c r="L173" s="23">
        <f ca="1">SUMIF('Comparativo 11-15'!$A171:$A1199,$A173,'Comparativo 11-15'!L171:L1198)</f>
        <v>79333000</v>
      </c>
      <c r="M173" s="23">
        <f ca="1">SUMIF('Comparativo 11-15'!$A171:$A1199,$A173,'Comparativo 11-15'!M171:M1198)</f>
        <v>79333000</v>
      </c>
      <c r="N173" s="57">
        <f t="shared" ca="1" si="18"/>
        <v>1</v>
      </c>
      <c r="O173" s="23">
        <f ca="1">SUMIF('Comparativo 11-15'!$A171:$A1199,$A173,'Comparativo 11-15'!O171:O1198)</f>
        <v>676398000</v>
      </c>
      <c r="P173" s="23">
        <f ca="1">SUMIF('Comparativo 11-15'!$A171:$A1199,$A173,'Comparativo 11-15'!P171:P1198)</f>
        <v>371010000</v>
      </c>
      <c r="Q173" s="57">
        <f t="shared" ca="1" si="19"/>
        <v>0.54850842255595078</v>
      </c>
    </row>
    <row r="174" spans="1:17" ht="38.25" x14ac:dyDescent="0.2">
      <c r="A174" s="11" t="s">
        <v>378</v>
      </c>
      <c r="B174" s="12" t="s">
        <v>379</v>
      </c>
      <c r="C174" s="23">
        <f ca="1">SUMIF('Comparativo 11-15'!$A172:$A1200,$A174,'Comparativo 11-15'!C172:C1199)</f>
        <v>0</v>
      </c>
      <c r="D174" s="23">
        <f ca="1">SUMIF('Comparativo 11-15'!$A172:$A1200,$A174,'Comparativo 11-15'!D172:D1199)</f>
        <v>0</v>
      </c>
      <c r="E174" s="57">
        <f t="shared" ca="1" si="15"/>
        <v>0</v>
      </c>
      <c r="F174" s="23">
        <f ca="1">SUMIF('Comparativo 11-15'!$A172:$A1200,$A174,'Comparativo 11-15'!F172:F1199)</f>
        <v>0</v>
      </c>
      <c r="G174" s="23">
        <f ca="1">SUMIF('Comparativo 11-15'!$A172:$A1200,$A174,'Comparativo 11-15'!G172:G1199)</f>
        <v>0</v>
      </c>
      <c r="H174" s="57">
        <f t="shared" ca="1" si="16"/>
        <v>0</v>
      </c>
      <c r="I174" s="23">
        <f ca="1">SUMIF('Comparativo 11-15'!$A172:$A1200,$A174,'Comparativo 11-15'!I172:I1199)</f>
        <v>667409153.05999994</v>
      </c>
      <c r="J174" s="23">
        <f ca="1">SUMIF('Comparativo 11-15'!$A172:$A1200,$A174,'Comparativo 11-15'!J172:J1199)</f>
        <v>667409153.05999994</v>
      </c>
      <c r="K174" s="57">
        <f t="shared" ca="1" si="17"/>
        <v>1</v>
      </c>
      <c r="L174" s="23">
        <f ca="1">SUMIF('Comparativo 11-15'!$A172:$A1200,$A174,'Comparativo 11-15'!L172:L1199)</f>
        <v>4504542000</v>
      </c>
      <c r="M174" s="23">
        <f ca="1">SUMIF('Comparativo 11-15'!$A172:$A1200,$A174,'Comparativo 11-15'!M172:M1199)</f>
        <v>4504542000</v>
      </c>
      <c r="N174" s="57">
        <f t="shared" ca="1" si="18"/>
        <v>1</v>
      </c>
      <c r="O174" s="23">
        <f ca="1">SUMIF('Comparativo 11-15'!$A172:$A1200,$A174,'Comparativo 11-15'!O172:O1199)</f>
        <v>0</v>
      </c>
      <c r="P174" s="23">
        <f ca="1">SUMIF('Comparativo 11-15'!$A172:$A1200,$A174,'Comparativo 11-15'!P172:P1199)</f>
        <v>0</v>
      </c>
      <c r="Q174" s="57">
        <f t="shared" ca="1" si="19"/>
        <v>0</v>
      </c>
    </row>
    <row r="175" spans="1:17" x14ac:dyDescent="0.2">
      <c r="A175" s="11" t="s">
        <v>385</v>
      </c>
      <c r="B175" s="12" t="s">
        <v>386</v>
      </c>
      <c r="C175" s="23">
        <f ca="1">SUMIF('Comparativo 11-15'!$A173:$A1201,$A175,'Comparativo 11-15'!C173:C1200)</f>
        <v>0</v>
      </c>
      <c r="D175" s="23">
        <f ca="1">SUMIF('Comparativo 11-15'!$A173:$A1201,$A175,'Comparativo 11-15'!D173:D1200)</f>
        <v>0</v>
      </c>
      <c r="E175" s="57">
        <f t="shared" ca="1" si="15"/>
        <v>0</v>
      </c>
      <c r="F175" s="23">
        <f ca="1">SUMIF('Comparativo 11-15'!$A173:$A1201,$A175,'Comparativo 11-15'!F173:F1200)</f>
        <v>434656451.06999999</v>
      </c>
      <c r="G175" s="23">
        <f ca="1">SUMIF('Comparativo 11-15'!$A173:$A1201,$A175,'Comparativo 11-15'!G173:G1200)</f>
        <v>434656451.06999999</v>
      </c>
      <c r="H175" s="57">
        <f t="shared" ca="1" si="16"/>
        <v>1</v>
      </c>
      <c r="I175" s="23">
        <f ca="1">SUMIF('Comparativo 11-15'!$A173:$A1201,$A175,'Comparativo 11-15'!I173:I1200)</f>
        <v>200000000</v>
      </c>
      <c r="J175" s="23">
        <f ca="1">SUMIF('Comparativo 11-15'!$A173:$A1201,$A175,'Comparativo 11-15'!J173:J1200)</f>
        <v>200000000</v>
      </c>
      <c r="K175" s="57">
        <f t="shared" ca="1" si="17"/>
        <v>1</v>
      </c>
      <c r="L175" s="23">
        <f ca="1">SUMIF('Comparativo 11-15'!$A173:$A1201,$A175,'Comparativo 11-15'!L173:L1200)</f>
        <v>215050000</v>
      </c>
      <c r="M175" s="23">
        <f ca="1">SUMIF('Comparativo 11-15'!$A173:$A1201,$A175,'Comparativo 11-15'!M173:M1200)</f>
        <v>215050000</v>
      </c>
      <c r="N175" s="57">
        <f t="shared" ca="1" si="18"/>
        <v>1</v>
      </c>
      <c r="O175" s="23">
        <f ca="1">SUMIF('Comparativo 11-15'!$A173:$A1201,$A175,'Comparativo 11-15'!O173:O1200)</f>
        <v>789600000</v>
      </c>
      <c r="P175" s="23">
        <f ca="1">SUMIF('Comparativo 11-15'!$A173:$A1201,$A175,'Comparativo 11-15'!P173:P1200)</f>
        <v>596772300</v>
      </c>
      <c r="Q175" s="57">
        <f t="shared" ca="1" si="19"/>
        <v>0.75579065349544072</v>
      </c>
    </row>
    <row r="176" spans="1:17" ht="25.5" x14ac:dyDescent="0.2">
      <c r="A176" s="25" t="s">
        <v>73</v>
      </c>
      <c r="B176" s="37" t="s">
        <v>124</v>
      </c>
      <c r="C176" s="17">
        <f ca="1">SUM(C177:C178)</f>
        <v>291437000</v>
      </c>
      <c r="D176" s="17">
        <f ca="1">SUM(D177:D178)</f>
        <v>274590693.87</v>
      </c>
      <c r="E176" s="56">
        <f t="shared" ca="1" si="15"/>
        <v>0.94219571938360613</v>
      </c>
      <c r="F176" s="17">
        <f ca="1">SUM(F177:F178)</f>
        <v>324115000</v>
      </c>
      <c r="G176" s="17">
        <f ca="1">SUM(G177:G178)</f>
        <v>301214071.47000003</v>
      </c>
      <c r="H176" s="56">
        <f t="shared" ca="1" si="16"/>
        <v>0.92934320062323572</v>
      </c>
      <c r="I176" s="17">
        <f ca="1">SUM(I177:I178)</f>
        <v>318883000</v>
      </c>
      <c r="J176" s="17">
        <f ca="1">SUM(J177:J178)</f>
        <v>291024330.44999999</v>
      </c>
      <c r="K176" s="56">
        <f t="shared" ca="1" si="17"/>
        <v>0.91263670515518225</v>
      </c>
      <c r="L176" s="17">
        <f ca="1">SUM(L177:L178)</f>
        <v>345233592</v>
      </c>
      <c r="M176" s="17">
        <f ca="1">SUM(M177:M178)</f>
        <v>327784607.92000002</v>
      </c>
      <c r="N176" s="56">
        <f t="shared" ca="1" si="18"/>
        <v>0.94945745580864571</v>
      </c>
      <c r="O176" s="17">
        <f ca="1">SUM(O177:O178)</f>
        <v>518568193</v>
      </c>
      <c r="P176" s="17">
        <f ca="1">SUM(P177:P178)</f>
        <v>485093149.66999996</v>
      </c>
      <c r="Q176" s="56">
        <f t="shared" ca="1" si="19"/>
        <v>0.93544717207520667</v>
      </c>
    </row>
    <row r="177" spans="1:17" ht="38.25" x14ac:dyDescent="0.2">
      <c r="A177" s="11" t="s">
        <v>74</v>
      </c>
      <c r="B177" s="12" t="s">
        <v>352</v>
      </c>
      <c r="C177" s="23">
        <f ca="1">SUMIF('Comparativo 11-15'!$A175:$A1203,$A177,'Comparativo 11-15'!C175:C1202)</f>
        <v>181044000</v>
      </c>
      <c r="D177" s="23">
        <f ca="1">SUMIF('Comparativo 11-15'!$A175:$A1203,$A177,'Comparativo 11-15'!D175:D1202)</f>
        <v>170579073.70000002</v>
      </c>
      <c r="E177" s="57">
        <f t="shared" ca="1" si="15"/>
        <v>0.94219677923598688</v>
      </c>
      <c r="F177" s="23">
        <f ca="1">SUMIF('Comparativo 11-15'!$A175:$A1203,$A177,'Comparativo 11-15'!F175:F1202)</f>
        <v>201343000</v>
      </c>
      <c r="G177" s="23">
        <f ca="1">SUMIF('Comparativo 11-15'!$A175:$A1203,$A177,'Comparativo 11-15'!G175:G1202)</f>
        <v>187117836.88999999</v>
      </c>
      <c r="H177" s="57">
        <f t="shared" ca="1" si="16"/>
        <v>0.92934860854362944</v>
      </c>
      <c r="I177" s="23">
        <f ca="1">SUMIF('Comparativo 11-15'!$A175:$A1203,$A177,'Comparativo 11-15'!I175:I1202)</f>
        <v>198094000</v>
      </c>
      <c r="J177" s="23">
        <f ca="1">SUMIF('Comparativo 11-15'!$A175:$A1203,$A177,'Comparativo 11-15'!J175:J1202)</f>
        <v>180787845.28999999</v>
      </c>
      <c r="K177" s="57">
        <f t="shared" ca="1" si="17"/>
        <v>0.91263665376033598</v>
      </c>
      <c r="L177" s="23">
        <f ca="1">SUMIF('Comparativo 11-15'!$A175:$A1203,$A177,'Comparativo 11-15'!L175:L1202)</f>
        <v>214422883</v>
      </c>
      <c r="M177" s="23">
        <f ca="1">SUMIF('Comparativo 11-15'!$A175:$A1203,$A177,'Comparativo 11-15'!M175:M1202)</f>
        <v>203623777.65000001</v>
      </c>
      <c r="N177" s="57">
        <f t="shared" ca="1" si="18"/>
        <v>0.94963641380570374</v>
      </c>
      <c r="O177" s="23">
        <f ca="1">SUMIF('Comparativo 11-15'!$A175:$A1203,$A177,'Comparativo 11-15'!O175:O1202)</f>
        <v>362371412</v>
      </c>
      <c r="P177" s="23">
        <f ca="1">SUMIF('Comparativo 11-15'!$A175:$A1203,$A177,'Comparativo 11-15'!P175:P1202)</f>
        <v>334810673.03999996</v>
      </c>
      <c r="Q177" s="57">
        <f t="shared" ca="1" si="19"/>
        <v>0.92394339606458786</v>
      </c>
    </row>
    <row r="178" spans="1:17" ht="38.25" x14ac:dyDescent="0.2">
      <c r="A178" s="11" t="s">
        <v>75</v>
      </c>
      <c r="B178" s="12" t="s">
        <v>353</v>
      </c>
      <c r="C178" s="23">
        <f ca="1">SUMIF('Comparativo 11-15'!$A176:$A1204,$A178,'Comparativo 11-15'!C176:C1203)</f>
        <v>110393000</v>
      </c>
      <c r="D178" s="23">
        <f ca="1">SUMIF('Comparativo 11-15'!$A176:$A1204,$A178,'Comparativo 11-15'!D176:D1203)</f>
        <v>104011620.17</v>
      </c>
      <c r="E178" s="57">
        <f t="shared" ca="1" si="15"/>
        <v>0.94219398123069398</v>
      </c>
      <c r="F178" s="23">
        <f ca="1">SUMIF('Comparativo 11-15'!$A176:$A1204,$A178,'Comparativo 11-15'!F176:F1203)</f>
        <v>122772000</v>
      </c>
      <c r="G178" s="23">
        <f ca="1">SUMIF('Comparativo 11-15'!$A176:$A1204,$A178,'Comparativo 11-15'!G176:G1203)</f>
        <v>114096234.58000001</v>
      </c>
      <c r="H178" s="57">
        <f t="shared" ca="1" si="16"/>
        <v>0.9293343317694589</v>
      </c>
      <c r="I178" s="23">
        <f ca="1">SUMIF('Comparativo 11-15'!$A176:$A1204,$A178,'Comparativo 11-15'!I176:I1203)</f>
        <v>120789000</v>
      </c>
      <c r="J178" s="23">
        <f ca="1">SUMIF('Comparativo 11-15'!$A176:$A1204,$A178,'Comparativo 11-15'!J176:J1203)</f>
        <v>110236485.16</v>
      </c>
      <c r="K178" s="57">
        <f t="shared" ca="1" si="17"/>
        <v>0.91263678944274729</v>
      </c>
      <c r="L178" s="23">
        <f ca="1">SUMIF('Comparativo 11-15'!$A176:$A1204,$A178,'Comparativo 11-15'!L176:L1203)</f>
        <v>130810709</v>
      </c>
      <c r="M178" s="23">
        <f ca="1">SUMIF('Comparativo 11-15'!$A176:$A1204,$A178,'Comparativo 11-15'!M176:M1203)</f>
        <v>124160830.27</v>
      </c>
      <c r="N178" s="57">
        <f t="shared" ca="1" si="18"/>
        <v>0.94916411063867867</v>
      </c>
      <c r="O178" s="23">
        <f ca="1">SUMIF('Comparativo 11-15'!$A176:$A1204,$A178,'Comparativo 11-15'!O176:O1203)</f>
        <v>156196781</v>
      </c>
      <c r="P178" s="23">
        <f ca="1">SUMIF('Comparativo 11-15'!$A176:$A1204,$A178,'Comparativo 11-15'!P176:P1203)</f>
        <v>150282476.63</v>
      </c>
      <c r="Q178" s="57">
        <f t="shared" ca="1" si="19"/>
        <v>0.96213555534156625</v>
      </c>
    </row>
    <row r="179" spans="1:17" ht="25.5" x14ac:dyDescent="0.2">
      <c r="A179" s="39" t="s">
        <v>107</v>
      </c>
      <c r="B179" s="37" t="s">
        <v>108</v>
      </c>
      <c r="C179" s="17">
        <f ca="1">SUM(C180:C181)</f>
        <v>348000000</v>
      </c>
      <c r="D179" s="17">
        <f ca="1">SUM(D180:D181)</f>
        <v>348000000</v>
      </c>
      <c r="E179" s="56">
        <f t="shared" ca="1" si="15"/>
        <v>1</v>
      </c>
      <c r="F179" s="17">
        <f ca="1">SUM(F180:F181)</f>
        <v>385000220</v>
      </c>
      <c r="G179" s="17">
        <f ca="1">SUM(G180:G181)</f>
        <v>377000000</v>
      </c>
      <c r="H179" s="56">
        <f t="shared" ca="1" si="16"/>
        <v>0.97922021966636796</v>
      </c>
      <c r="I179" s="17">
        <f ca="1">SUM(I180:I181)</f>
        <v>348000000</v>
      </c>
      <c r="J179" s="17">
        <f ca="1">SUM(J180:J181)</f>
        <v>348000000</v>
      </c>
      <c r="K179" s="56">
        <f t="shared" ca="1" si="17"/>
        <v>1</v>
      </c>
      <c r="L179" s="17">
        <f ca="1">SUM(L180:L181)</f>
        <v>394000000</v>
      </c>
      <c r="M179" s="17">
        <f ca="1">SUM(M180:M181)</f>
        <v>384000000</v>
      </c>
      <c r="N179" s="56">
        <f t="shared" ca="1" si="18"/>
        <v>0.97461928934010156</v>
      </c>
      <c r="O179" s="17">
        <f ca="1">SUM(O180:O181)</f>
        <v>344000522</v>
      </c>
      <c r="P179" s="17">
        <f ca="1">SUM(P180:P181)</f>
        <v>344000522</v>
      </c>
      <c r="Q179" s="56">
        <f t="shared" ca="1" si="19"/>
        <v>1</v>
      </c>
    </row>
    <row r="180" spans="1:17" x14ac:dyDescent="0.2">
      <c r="A180" s="11" t="s">
        <v>264</v>
      </c>
      <c r="B180" s="12" t="s">
        <v>265</v>
      </c>
      <c r="C180" s="23">
        <f ca="1">SUMIF('Comparativo 11-15'!$A178:$A1206,$A180,'Comparativo 11-15'!C178:C1205)</f>
        <v>0</v>
      </c>
      <c r="D180" s="23">
        <f ca="1">SUMIF('Comparativo 11-15'!$A178:$A1206,$A180,'Comparativo 11-15'!D178:D1205)</f>
        <v>0</v>
      </c>
      <c r="E180" s="57">
        <f t="shared" ca="1" si="15"/>
        <v>0</v>
      </c>
      <c r="F180" s="23">
        <f ca="1">SUMIF('Comparativo 11-15'!$A178:$A1206,$A180,'Comparativo 11-15'!F178:F1205)</f>
        <v>7000220</v>
      </c>
      <c r="G180" s="23">
        <f ca="1">SUMIF('Comparativo 11-15'!$A178:$A1206,$A180,'Comparativo 11-15'!G178:G1205)</f>
        <v>0</v>
      </c>
      <c r="H180" s="57">
        <f t="shared" ca="1" si="16"/>
        <v>0</v>
      </c>
      <c r="I180" s="23">
        <f ca="1">SUMIF('Comparativo 11-15'!$A178:$A1206,$A180,'Comparativo 11-15'!I178:I1205)</f>
        <v>0</v>
      </c>
      <c r="J180" s="23">
        <f ca="1">SUMIF('Comparativo 11-15'!$A178:$A1206,$A180,'Comparativo 11-15'!J178:J1205)</f>
        <v>0</v>
      </c>
      <c r="K180" s="57">
        <f t="shared" ca="1" si="17"/>
        <v>0</v>
      </c>
      <c r="L180" s="23">
        <f ca="1">SUMIF('Comparativo 11-15'!$A178:$A1206,$A180,'Comparativo 11-15'!L178:L1205)</f>
        <v>0</v>
      </c>
      <c r="M180" s="23">
        <f ca="1">SUMIF('Comparativo 11-15'!$A178:$A1206,$A180,'Comparativo 11-15'!M178:M1205)</f>
        <v>0</v>
      </c>
      <c r="N180" s="57">
        <f t="shared" ca="1" si="18"/>
        <v>0</v>
      </c>
      <c r="O180" s="23">
        <f ca="1">SUMIF('Comparativo 11-15'!$A178:$A1206,$A180,'Comparativo 11-15'!O178:O1205)</f>
        <v>0</v>
      </c>
      <c r="P180" s="23">
        <f ca="1">SUMIF('Comparativo 11-15'!$A178:$A1206,$A180,'Comparativo 11-15'!P178:P1205)</f>
        <v>0</v>
      </c>
      <c r="Q180" s="57">
        <f t="shared" ca="1" si="19"/>
        <v>0</v>
      </c>
    </row>
    <row r="181" spans="1:17" x14ac:dyDescent="0.2">
      <c r="A181" s="11" t="s">
        <v>291</v>
      </c>
      <c r="B181" s="12" t="s">
        <v>292</v>
      </c>
      <c r="C181" s="23">
        <f ca="1">SUMIF('Comparativo 11-15'!$A179:$A1207,$A181,'Comparativo 11-15'!C179:C1206)</f>
        <v>348000000</v>
      </c>
      <c r="D181" s="23">
        <f ca="1">SUMIF('Comparativo 11-15'!$A179:$A1207,$A181,'Comparativo 11-15'!D179:D1206)</f>
        <v>348000000</v>
      </c>
      <c r="E181" s="57">
        <f t="shared" ca="1" si="15"/>
        <v>1</v>
      </c>
      <c r="F181" s="23">
        <f ca="1">SUMIF('Comparativo 11-15'!$A179:$A1207,$A181,'Comparativo 11-15'!F179:F1206)</f>
        <v>378000000</v>
      </c>
      <c r="G181" s="23">
        <f ca="1">SUMIF('Comparativo 11-15'!$A179:$A1207,$A181,'Comparativo 11-15'!G179:G1206)</f>
        <v>377000000</v>
      </c>
      <c r="H181" s="57">
        <f t="shared" ca="1" si="16"/>
        <v>0.99735449735449733</v>
      </c>
      <c r="I181" s="23">
        <f ca="1">SUMIF('Comparativo 11-15'!$A179:$A1207,$A181,'Comparativo 11-15'!I179:I1206)</f>
        <v>348000000</v>
      </c>
      <c r="J181" s="23">
        <f ca="1">SUMIF('Comparativo 11-15'!$A179:$A1207,$A181,'Comparativo 11-15'!J179:J1206)</f>
        <v>348000000</v>
      </c>
      <c r="K181" s="57">
        <f t="shared" ca="1" si="17"/>
        <v>1</v>
      </c>
      <c r="L181" s="23">
        <f ca="1">SUMIF('Comparativo 11-15'!$A179:$A1207,$A181,'Comparativo 11-15'!L179:L1206)</f>
        <v>394000000</v>
      </c>
      <c r="M181" s="23">
        <f ca="1">SUMIF('Comparativo 11-15'!$A179:$A1207,$A181,'Comparativo 11-15'!M179:M1206)</f>
        <v>384000000</v>
      </c>
      <c r="N181" s="57">
        <f t="shared" ca="1" si="18"/>
        <v>0.97461928934010156</v>
      </c>
      <c r="O181" s="23">
        <f ca="1">SUMIF('Comparativo 11-15'!$A179:$A1207,$A181,'Comparativo 11-15'!O179:O1206)</f>
        <v>344000522</v>
      </c>
      <c r="P181" s="23">
        <f ca="1">SUMIF('Comparativo 11-15'!$A179:$A1207,$A181,'Comparativo 11-15'!P179:P1206)</f>
        <v>344000522</v>
      </c>
      <c r="Q181" s="57">
        <f t="shared" ca="1" si="19"/>
        <v>1</v>
      </c>
    </row>
    <row r="182" spans="1:17" x14ac:dyDescent="0.2">
      <c r="A182" s="11"/>
      <c r="B182" s="12"/>
      <c r="C182" s="23"/>
      <c r="D182" s="23"/>
      <c r="E182" s="57">
        <f t="shared" si="15"/>
        <v>0</v>
      </c>
      <c r="F182" s="23"/>
      <c r="G182" s="23"/>
      <c r="H182" s="57">
        <f t="shared" si="16"/>
        <v>0</v>
      </c>
      <c r="I182" s="23"/>
      <c r="J182" s="23"/>
      <c r="K182" s="57">
        <f t="shared" si="17"/>
        <v>0</v>
      </c>
      <c r="L182" s="23"/>
      <c r="M182" s="23"/>
      <c r="N182" s="57">
        <f t="shared" si="18"/>
        <v>0</v>
      </c>
      <c r="O182" s="23"/>
      <c r="P182" s="23"/>
      <c r="Q182" s="57">
        <f t="shared" si="19"/>
        <v>0</v>
      </c>
    </row>
    <row r="183" spans="1:17" x14ac:dyDescent="0.2">
      <c r="A183" s="39" t="s">
        <v>336</v>
      </c>
      <c r="B183" s="37" t="s">
        <v>338</v>
      </c>
      <c r="C183" s="17">
        <f t="shared" ref="C183" ca="1" si="42">SUM(C184:C185)</f>
        <v>784188000</v>
      </c>
      <c r="D183" s="17">
        <f t="shared" ref="D183" ca="1" si="43">SUM(D184:D185)</f>
        <v>695068301.08999991</v>
      </c>
      <c r="E183" s="56">
        <f t="shared" ca="1" si="15"/>
        <v>0.88635416646263387</v>
      </c>
      <c r="F183" s="17">
        <f t="shared" ref="F183" ca="1" si="44">SUM(F184:F185)</f>
        <v>977117000</v>
      </c>
      <c r="G183" s="17">
        <f t="shared" ref="G183" ca="1" si="45">SUM(G184:G185)</f>
        <v>723240924.93999994</v>
      </c>
      <c r="H183" s="56">
        <f t="shared" ca="1" si="16"/>
        <v>0.7401784279057676</v>
      </c>
      <c r="I183" s="17">
        <f t="shared" ref="I183" ca="1" si="46">SUM(I184:I185)</f>
        <v>893727339</v>
      </c>
      <c r="J183" s="17">
        <f t="shared" ref="J183" ca="1" si="47">SUM(J184:J185)</f>
        <v>715110554.89999998</v>
      </c>
      <c r="K183" s="56">
        <f t="shared" ca="1" si="17"/>
        <v>0.80014398541298282</v>
      </c>
      <c r="L183" s="17">
        <f t="shared" ref="L183" ca="1" si="48">SUM(L184:L185)</f>
        <v>1026161345</v>
      </c>
      <c r="M183" s="17">
        <f t="shared" ref="M183" ca="1" si="49">SUM(M184:M185)</f>
        <v>842194248.54999995</v>
      </c>
      <c r="N183" s="56">
        <f t="shared" ca="1" si="18"/>
        <v>0.82072303020730131</v>
      </c>
      <c r="O183" s="17">
        <f t="shared" ref="O183:P183" ca="1" si="50">SUM(O184:O185)</f>
        <v>1284612848</v>
      </c>
      <c r="P183" s="17">
        <f t="shared" ca="1" si="50"/>
        <v>1191185875.73</v>
      </c>
      <c r="Q183" s="56">
        <f t="shared" ca="1" si="19"/>
        <v>0.92727227318685512</v>
      </c>
    </row>
    <row r="184" spans="1:17" x14ac:dyDescent="0.2">
      <c r="A184" s="11" t="s">
        <v>334</v>
      </c>
      <c r="B184" s="12" t="s">
        <v>335</v>
      </c>
      <c r="C184" s="23">
        <f ca="1">SUMIF('Comparativo 11-15'!$A182:$A1210,$A184,'Comparativo 11-15'!C182:C1209)</f>
        <v>455448000</v>
      </c>
      <c r="D184" s="23">
        <f ca="1">SUMIF('Comparativo 11-15'!$A182:$A1210,$A184,'Comparativo 11-15'!D182:D1209)</f>
        <v>412311999.08999997</v>
      </c>
      <c r="E184" s="57">
        <f t="shared" ca="1" si="15"/>
        <v>0.90528885644464341</v>
      </c>
      <c r="F184" s="23">
        <f ca="1">SUMIF('Comparativo 11-15'!$A182:$A1210,$A184,'Comparativo 11-15'!F182:F1209)</f>
        <v>652101000</v>
      </c>
      <c r="G184" s="23">
        <f ca="1">SUMIF('Comparativo 11-15'!$A182:$A1210,$A184,'Comparativo 11-15'!G182:G1209)</f>
        <v>469530850.42999995</v>
      </c>
      <c r="H184" s="57">
        <f t="shared" ca="1" si="16"/>
        <v>0.7200278031010533</v>
      </c>
      <c r="I184" s="23">
        <f ca="1">SUMIF('Comparativo 11-15'!$A182:$A1210,$A184,'Comparativo 11-15'!I182:I1209)</f>
        <v>566559339</v>
      </c>
      <c r="J184" s="23">
        <f ca="1">SUMIF('Comparativo 11-15'!$A182:$A1210,$A184,'Comparativo 11-15'!J182:J1209)</f>
        <v>460140363.13</v>
      </c>
      <c r="K184" s="57">
        <f t="shared" ca="1" si="17"/>
        <v>0.81216623124096099</v>
      </c>
      <c r="L184" s="23">
        <f ca="1">SUMIF('Comparativo 11-15'!$A182:$A1210,$A184,'Comparativo 11-15'!L182:L1209)</f>
        <v>690581345</v>
      </c>
      <c r="M184" s="23">
        <f ca="1">SUMIF('Comparativo 11-15'!$A182:$A1210,$A184,'Comparativo 11-15'!M182:M1209)</f>
        <v>572615915.91999996</v>
      </c>
      <c r="N184" s="57">
        <f t="shared" ca="1" si="18"/>
        <v>0.82917953122524612</v>
      </c>
      <c r="O184" s="23">
        <f ca="1">SUMIF('Comparativo 11-15'!$A182:$A1210,$A184,'Comparativo 11-15'!O182:O1209)</f>
        <v>906701958</v>
      </c>
      <c r="P184" s="23">
        <f ca="1">SUMIF('Comparativo 11-15'!$A182:$A1210,$A184,'Comparativo 11-15'!P182:P1209)</f>
        <v>853993623.68000007</v>
      </c>
      <c r="Q184" s="57">
        <f t="shared" ca="1" si="19"/>
        <v>0.94186807047790677</v>
      </c>
    </row>
    <row r="185" spans="1:17" x14ac:dyDescent="0.2">
      <c r="A185" s="11" t="s">
        <v>337</v>
      </c>
      <c r="B185" s="12" t="s">
        <v>339</v>
      </c>
      <c r="C185" s="23">
        <f ca="1">SUMIF('Comparativo 11-15'!$A183:$A1211,$A185,'Comparativo 11-15'!C183:C1210)</f>
        <v>328740000</v>
      </c>
      <c r="D185" s="23">
        <f ca="1">SUMIF('Comparativo 11-15'!$A183:$A1211,$A185,'Comparativo 11-15'!D183:D1210)</f>
        <v>282756302</v>
      </c>
      <c r="E185" s="57">
        <f t="shared" ca="1" si="15"/>
        <v>0.86012137859706761</v>
      </c>
      <c r="F185" s="23">
        <f ca="1">SUMIF('Comparativo 11-15'!$A183:$A1211,$A185,'Comparativo 11-15'!F183:F1210)</f>
        <v>325016000</v>
      </c>
      <c r="G185" s="23">
        <f ca="1">SUMIF('Comparativo 11-15'!$A183:$A1211,$A185,'Comparativo 11-15'!G183:G1210)</f>
        <v>253710074.50999999</v>
      </c>
      <c r="H185" s="57">
        <f t="shared" ca="1" si="16"/>
        <v>0.78060795317768972</v>
      </c>
      <c r="I185" s="23">
        <f ca="1">SUMIF('Comparativo 11-15'!$A183:$A1211,$A185,'Comparativo 11-15'!I183:I1210)</f>
        <v>327168000</v>
      </c>
      <c r="J185" s="23">
        <f ca="1">SUMIF('Comparativo 11-15'!$A183:$A1211,$A185,'Comparativo 11-15'!J183:J1210)</f>
        <v>254970191.77000001</v>
      </c>
      <c r="K185" s="57">
        <f t="shared" ca="1" si="17"/>
        <v>0.77932496995427425</v>
      </c>
      <c r="L185" s="23">
        <f ca="1">SUMIF('Comparativo 11-15'!$A183:$A1211,$A185,'Comparativo 11-15'!L183:L1210)</f>
        <v>335580000</v>
      </c>
      <c r="M185" s="23">
        <f ca="1">SUMIF('Comparativo 11-15'!$A183:$A1211,$A185,'Comparativo 11-15'!M183:M1210)</f>
        <v>269578332.63</v>
      </c>
      <c r="N185" s="57">
        <f t="shared" ca="1" si="18"/>
        <v>0.80332061693187917</v>
      </c>
      <c r="O185" s="23">
        <f ca="1">SUMIF('Comparativo 11-15'!$A183:$A1211,$A185,'Comparativo 11-15'!O183:O1210)</f>
        <v>377910890</v>
      </c>
      <c r="P185" s="23">
        <f ca="1">SUMIF('Comparativo 11-15'!$A183:$A1211,$A185,'Comparativo 11-15'!P183:P1210)</f>
        <v>337192252.05000001</v>
      </c>
      <c r="Q185" s="57">
        <f t="shared" ca="1" si="19"/>
        <v>0.89225333530346274</v>
      </c>
    </row>
    <row r="186" spans="1:17" x14ac:dyDescent="0.2">
      <c r="A186" s="11"/>
      <c r="B186" s="12"/>
      <c r="C186" s="23"/>
      <c r="D186" s="23"/>
      <c r="E186" s="57">
        <f t="shared" si="15"/>
        <v>0</v>
      </c>
      <c r="F186" s="23"/>
      <c r="G186" s="23"/>
      <c r="H186" s="57">
        <f t="shared" si="16"/>
        <v>0</v>
      </c>
      <c r="I186" s="23"/>
      <c r="J186" s="23"/>
      <c r="K186" s="57">
        <f t="shared" si="17"/>
        <v>0</v>
      </c>
      <c r="L186" s="23"/>
      <c r="M186" s="23"/>
      <c r="N186" s="57">
        <f t="shared" si="18"/>
        <v>0</v>
      </c>
      <c r="O186" s="23"/>
      <c r="P186" s="23"/>
      <c r="Q186" s="57">
        <f t="shared" si="19"/>
        <v>0</v>
      </c>
    </row>
    <row r="187" spans="1:17" ht="25.5" x14ac:dyDescent="0.2">
      <c r="A187" s="39" t="s">
        <v>354</v>
      </c>
      <c r="B187" s="37" t="s">
        <v>357</v>
      </c>
      <c r="C187" s="17">
        <f t="shared" ref="C187" ca="1" si="51">SUM(C188:C189)</f>
        <v>148001100</v>
      </c>
      <c r="D187" s="17">
        <f t="shared" ref="D187" ca="1" si="52">SUM(D188:D189)</f>
        <v>47077848.640000001</v>
      </c>
      <c r="E187" s="56">
        <f t="shared" ca="1" si="15"/>
        <v>0.31809120770048332</v>
      </c>
      <c r="F187" s="17">
        <f t="shared" ref="F187" ca="1" si="53">SUM(F188:F189)</f>
        <v>263315705.25</v>
      </c>
      <c r="G187" s="17">
        <f t="shared" ref="G187" ca="1" si="54">SUM(G188:G189)</f>
        <v>184652216.19</v>
      </c>
      <c r="H187" s="56">
        <f t="shared" ca="1" si="16"/>
        <v>0.70125789122485316</v>
      </c>
      <c r="I187" s="17">
        <f t="shared" ref="I187" ca="1" si="55">SUM(I188:I189)</f>
        <v>133611000</v>
      </c>
      <c r="J187" s="17">
        <f t="shared" ref="J187" ca="1" si="56">SUM(J188:J189)</f>
        <v>42043876.590000004</v>
      </c>
      <c r="K187" s="56">
        <f t="shared" ca="1" si="17"/>
        <v>0.31467376630666638</v>
      </c>
      <c r="L187" s="17">
        <f t="shared" ref="L187" ca="1" si="57">SUM(L188:L189)</f>
        <v>376812126</v>
      </c>
      <c r="M187" s="17">
        <f t="shared" ref="M187" ca="1" si="58">SUM(M188:M189)</f>
        <v>232139870.66999999</v>
      </c>
      <c r="N187" s="56">
        <f t="shared" ca="1" si="18"/>
        <v>0.61606263347798951</v>
      </c>
      <c r="O187" s="17">
        <f t="shared" ref="O187:P187" ca="1" si="59">SUM(O188:O189)</f>
        <v>171998000</v>
      </c>
      <c r="P187" s="17">
        <f t="shared" ca="1" si="59"/>
        <v>104912225.33</v>
      </c>
      <c r="Q187" s="56">
        <f t="shared" ca="1" si="19"/>
        <v>0.60996189101036058</v>
      </c>
    </row>
    <row r="188" spans="1:17" x14ac:dyDescent="0.2">
      <c r="A188" s="11" t="s">
        <v>355</v>
      </c>
      <c r="B188" s="12" t="s">
        <v>367</v>
      </c>
      <c r="C188" s="23">
        <f ca="1">SUMIF('Comparativo 11-15'!$A186:$A1214,$A188,'Comparativo 11-15'!C186:C1213)</f>
        <v>113501100</v>
      </c>
      <c r="D188" s="23">
        <f ca="1">SUMIF('Comparativo 11-15'!$A186:$A1214,$A188,'Comparativo 11-15'!D186:D1213)</f>
        <v>20653828.619999997</v>
      </c>
      <c r="E188" s="57">
        <f t="shared" ca="1" si="15"/>
        <v>0.18197029473723159</v>
      </c>
      <c r="F188" s="23">
        <f ca="1">SUMIF('Comparativo 11-15'!$A186:$A1214,$A188,'Comparativo 11-15'!F186:F1213)</f>
        <v>213315705.25</v>
      </c>
      <c r="G188" s="23">
        <f ca="1">SUMIF('Comparativo 11-15'!$A186:$A1214,$A188,'Comparativo 11-15'!G186:G1213)</f>
        <v>157695657.41999999</v>
      </c>
      <c r="H188" s="57">
        <f t="shared" ca="1" si="16"/>
        <v>0.73925948037996136</v>
      </c>
      <c r="I188" s="23">
        <f ca="1">SUMIF('Comparativo 11-15'!$A186:$A1214,$A188,'Comparativo 11-15'!I186:I1213)</f>
        <v>89611000</v>
      </c>
      <c r="J188" s="23">
        <f ca="1">SUMIF('Comparativo 11-15'!$A186:$A1214,$A188,'Comparativo 11-15'!J186:J1213)</f>
        <v>35341534.640000001</v>
      </c>
      <c r="K188" s="57">
        <f t="shared" ca="1" si="17"/>
        <v>0.39438835232281749</v>
      </c>
      <c r="L188" s="23">
        <f ca="1">SUMIF('Comparativo 11-15'!$A186:$A1214,$A188,'Comparativo 11-15'!L186:L1213)</f>
        <v>331812126</v>
      </c>
      <c r="M188" s="23">
        <f ca="1">SUMIF('Comparativo 11-15'!$A186:$A1214,$A188,'Comparativo 11-15'!M186:M1213)</f>
        <v>224188270.53999999</v>
      </c>
      <c r="N188" s="57">
        <f t="shared" ca="1" si="18"/>
        <v>0.67564821467675951</v>
      </c>
      <c r="O188" s="23">
        <f ca="1">SUMIF('Comparativo 11-15'!$A186:$A1214,$A188,'Comparativo 11-15'!O186:O1213)</f>
        <v>133428000</v>
      </c>
      <c r="P188" s="23">
        <f ca="1">SUMIF('Comparativo 11-15'!$A186:$A1214,$A188,'Comparativo 11-15'!P186:P1213)</f>
        <v>67912944.829999998</v>
      </c>
      <c r="Q188" s="57">
        <f t="shared" ca="1" si="19"/>
        <v>0.50898570637347484</v>
      </c>
    </row>
    <row r="189" spans="1:17" x14ac:dyDescent="0.2">
      <c r="A189" s="11" t="s">
        <v>356</v>
      </c>
      <c r="B189" s="12" t="s">
        <v>368</v>
      </c>
      <c r="C189" s="23">
        <f ca="1">SUMIF('Comparativo 11-15'!$A187:$A1215,$A189,'Comparativo 11-15'!C187:C1214)</f>
        <v>34500000</v>
      </c>
      <c r="D189" s="23">
        <f ca="1">SUMIF('Comparativo 11-15'!$A187:$A1215,$A189,'Comparativo 11-15'!D187:D1214)</f>
        <v>26424020.02</v>
      </c>
      <c r="E189" s="57">
        <f t="shared" ca="1" si="15"/>
        <v>0.76591362376811589</v>
      </c>
      <c r="F189" s="23">
        <f ca="1">SUMIF('Comparativo 11-15'!$A187:$A1215,$A189,'Comparativo 11-15'!F187:F1214)</f>
        <v>50000000</v>
      </c>
      <c r="G189" s="23">
        <f ca="1">SUMIF('Comparativo 11-15'!$A187:$A1215,$A189,'Comparativo 11-15'!G187:G1214)</f>
        <v>26956558.77</v>
      </c>
      <c r="H189" s="57">
        <f t="shared" ca="1" si="16"/>
        <v>0.5391311754</v>
      </c>
      <c r="I189" s="23">
        <f ca="1">SUMIF('Comparativo 11-15'!$A187:$A1215,$A189,'Comparativo 11-15'!I187:I1214)</f>
        <v>44000000</v>
      </c>
      <c r="J189" s="23">
        <f ca="1">SUMIF('Comparativo 11-15'!$A187:$A1215,$A189,'Comparativo 11-15'!J187:J1214)</f>
        <v>6702341.9499999993</v>
      </c>
      <c r="K189" s="57">
        <f t="shared" ca="1" si="17"/>
        <v>0.15232595340909089</v>
      </c>
      <c r="L189" s="23">
        <f ca="1">SUMIF('Comparativo 11-15'!$A187:$A1215,$A189,'Comparativo 11-15'!L187:L1214)</f>
        <v>45000000</v>
      </c>
      <c r="M189" s="23">
        <f ca="1">SUMIF('Comparativo 11-15'!$A187:$A1215,$A189,'Comparativo 11-15'!M187:M1214)</f>
        <v>7951600.1299999999</v>
      </c>
      <c r="N189" s="57">
        <f t="shared" ca="1" si="18"/>
        <v>0.17670222511111111</v>
      </c>
      <c r="O189" s="23">
        <f ca="1">SUMIF('Comparativo 11-15'!$A187:$A1215,$A189,'Comparativo 11-15'!O187:O1214)</f>
        <v>38570000</v>
      </c>
      <c r="P189" s="23">
        <f ca="1">SUMIF('Comparativo 11-15'!$A187:$A1215,$A189,'Comparativo 11-15'!P187:P1214)</f>
        <v>36999280.5</v>
      </c>
      <c r="Q189" s="57">
        <f t="shared" ca="1" si="19"/>
        <v>0.95927613430127046</v>
      </c>
    </row>
    <row r="190" spans="1:17" x14ac:dyDescent="0.2">
      <c r="A190" s="11"/>
      <c r="B190" s="12"/>
      <c r="C190" s="23"/>
      <c r="D190" s="23"/>
      <c r="E190" s="57">
        <f t="shared" si="15"/>
        <v>0</v>
      </c>
      <c r="F190" s="23"/>
      <c r="G190" s="23"/>
      <c r="H190" s="57">
        <f t="shared" si="16"/>
        <v>0</v>
      </c>
      <c r="I190" s="23"/>
      <c r="J190" s="23"/>
      <c r="K190" s="57">
        <f t="shared" si="17"/>
        <v>0</v>
      </c>
      <c r="L190" s="23"/>
      <c r="M190" s="23"/>
      <c r="N190" s="57">
        <f t="shared" si="18"/>
        <v>0</v>
      </c>
      <c r="O190" s="23"/>
      <c r="P190" s="23"/>
      <c r="Q190" s="57">
        <f t="shared" si="19"/>
        <v>0</v>
      </c>
    </row>
    <row r="191" spans="1:17" ht="25.5" x14ac:dyDescent="0.2">
      <c r="A191" s="39" t="s">
        <v>358</v>
      </c>
      <c r="B191" s="37" t="s">
        <v>362</v>
      </c>
      <c r="C191" s="17">
        <f ca="1">+C192</f>
        <v>9548127</v>
      </c>
      <c r="D191" s="17">
        <f ca="1">+D192</f>
        <v>8238009.3599999994</v>
      </c>
      <c r="E191" s="56">
        <f t="shared" ca="1" si="15"/>
        <v>0.86278799601220213</v>
      </c>
      <c r="F191" s="17">
        <f ca="1">+F192</f>
        <v>137762518</v>
      </c>
      <c r="G191" s="17">
        <f ca="1">+G192</f>
        <v>135474552.49000001</v>
      </c>
      <c r="H191" s="56">
        <f t="shared" ca="1" si="16"/>
        <v>0.98339195927008249</v>
      </c>
      <c r="I191" s="17">
        <f ca="1">+I192</f>
        <v>173293273</v>
      </c>
      <c r="J191" s="17">
        <f ca="1">+J192</f>
        <v>169842743.59999999</v>
      </c>
      <c r="K191" s="56">
        <f t="shared" ca="1" si="17"/>
        <v>0.9800884977225861</v>
      </c>
      <c r="L191" s="17">
        <f ca="1">+L192</f>
        <v>236638000</v>
      </c>
      <c r="M191" s="17">
        <f ca="1">+M192</f>
        <v>234545211.34</v>
      </c>
      <c r="N191" s="56">
        <f t="shared" ca="1" si="18"/>
        <v>0.9911561597883688</v>
      </c>
      <c r="O191" s="17">
        <f ca="1">+O192</f>
        <v>276586837</v>
      </c>
      <c r="P191" s="17">
        <f ca="1">+P192</f>
        <v>276558511.25999999</v>
      </c>
      <c r="Q191" s="56">
        <f t="shared" ca="1" si="19"/>
        <v>0.99989758825724595</v>
      </c>
    </row>
    <row r="192" spans="1:17" ht="25.5" x14ac:dyDescent="0.2">
      <c r="A192" s="39" t="s">
        <v>359</v>
      </c>
      <c r="B192" s="37" t="s">
        <v>363</v>
      </c>
      <c r="C192" s="17">
        <f ca="1">SUM(C193:C194)</f>
        <v>9548127</v>
      </c>
      <c r="D192" s="17">
        <f ca="1">SUM(D193:D194)</f>
        <v>8238009.3599999994</v>
      </c>
      <c r="E192" s="56">
        <f t="shared" ca="1" si="15"/>
        <v>0.86278799601220213</v>
      </c>
      <c r="F192" s="17">
        <f ca="1">SUM(F193:F194)</f>
        <v>137762518</v>
      </c>
      <c r="G192" s="17">
        <f ca="1">SUM(G193:G194)</f>
        <v>135474552.49000001</v>
      </c>
      <c r="H192" s="56">
        <f t="shared" ca="1" si="16"/>
        <v>0.98339195927008249</v>
      </c>
      <c r="I192" s="17">
        <f ca="1">SUM(I193:I194)</f>
        <v>173293273</v>
      </c>
      <c r="J192" s="17">
        <f ca="1">SUM(J193:J194)</f>
        <v>169842743.59999999</v>
      </c>
      <c r="K192" s="56">
        <f t="shared" ca="1" si="17"/>
        <v>0.9800884977225861</v>
      </c>
      <c r="L192" s="17">
        <f ca="1">SUM(L193:L194)</f>
        <v>236638000</v>
      </c>
      <c r="M192" s="17">
        <f ca="1">SUM(M193:M194)</f>
        <v>234545211.34</v>
      </c>
      <c r="N192" s="56">
        <f t="shared" ca="1" si="18"/>
        <v>0.9911561597883688</v>
      </c>
      <c r="O192" s="17">
        <f ca="1">SUM(O193:O194)</f>
        <v>276586837</v>
      </c>
      <c r="P192" s="17">
        <f ca="1">SUM(P193:P194)</f>
        <v>276558511.25999999</v>
      </c>
      <c r="Q192" s="56">
        <f t="shared" ca="1" si="19"/>
        <v>0.99989758825724595</v>
      </c>
    </row>
    <row r="193" spans="1:17" ht="38.25" x14ac:dyDescent="0.2">
      <c r="A193" s="11" t="s">
        <v>360</v>
      </c>
      <c r="B193" s="12" t="s">
        <v>364</v>
      </c>
      <c r="C193" s="23">
        <f ca="1">SUMIF('Comparativo 11-15'!$A191:$A1219,$A193,'Comparativo 11-15'!C191:C1218)</f>
        <v>6000000</v>
      </c>
      <c r="D193" s="23">
        <f ca="1">SUMIF('Comparativo 11-15'!$A191:$A1219,$A193,'Comparativo 11-15'!D191:D1218)</f>
        <v>6000000</v>
      </c>
      <c r="E193" s="57">
        <f t="shared" ca="1" si="15"/>
        <v>1</v>
      </c>
      <c r="F193" s="23">
        <f ca="1">SUMIF('Comparativo 11-15'!$A191:$A1219,$A193,'Comparativo 11-15'!F191:F1218)</f>
        <v>134439738</v>
      </c>
      <c r="G193" s="23">
        <f ca="1">SUMIF('Comparativo 11-15'!$A191:$A1219,$A193,'Comparativo 11-15'!G191:G1218)</f>
        <v>134439738</v>
      </c>
      <c r="H193" s="57">
        <f t="shared" ca="1" si="16"/>
        <v>1</v>
      </c>
      <c r="I193" s="23">
        <f ca="1">SUMIF('Comparativo 11-15'!$A191:$A1219,$A193,'Comparativo 11-15'!I191:I1218)</f>
        <v>157108033</v>
      </c>
      <c r="J193" s="23">
        <f ca="1">SUMIF('Comparativo 11-15'!$A191:$A1219,$A193,'Comparativo 11-15'!J191:J1218)</f>
        <v>155478273.53999999</v>
      </c>
      <c r="K193" s="57">
        <f t="shared" ca="1" si="17"/>
        <v>0.98962650458490553</v>
      </c>
      <c r="L193" s="23">
        <f ca="1">SUMIF('Comparativo 11-15'!$A191:$A1219,$A193,'Comparativo 11-15'!L191:L1218)</f>
        <v>222061000</v>
      </c>
      <c r="M193" s="23">
        <f ca="1">SUMIF('Comparativo 11-15'!$A191:$A1219,$A193,'Comparativo 11-15'!M191:M1218)</f>
        <v>220761040.37</v>
      </c>
      <c r="N193" s="57">
        <f t="shared" ca="1" si="18"/>
        <v>0.99414593454050915</v>
      </c>
      <c r="O193" s="23">
        <f ca="1">SUMIF('Comparativo 11-15'!$A191:$A1219,$A193,'Comparativo 11-15'!O191:O1218)</f>
        <v>273587000</v>
      </c>
      <c r="P193" s="23">
        <f ca="1">SUMIF('Comparativo 11-15'!$A191:$A1219,$A193,'Comparativo 11-15'!P191:P1218)</f>
        <v>273587000</v>
      </c>
      <c r="Q193" s="57">
        <f t="shared" ca="1" si="19"/>
        <v>1</v>
      </c>
    </row>
    <row r="194" spans="1:17" ht="25.5" x14ac:dyDescent="0.2">
      <c r="A194" s="11" t="s">
        <v>361</v>
      </c>
      <c r="B194" s="12" t="s">
        <v>365</v>
      </c>
      <c r="C194" s="23">
        <f ca="1">SUMIF('Comparativo 11-15'!$A192:$A1220,$A194,'Comparativo 11-15'!C192:C1219)</f>
        <v>3548127</v>
      </c>
      <c r="D194" s="23">
        <f ca="1">SUMIF('Comparativo 11-15'!$A192:$A1220,$A194,'Comparativo 11-15'!D192:D1219)</f>
        <v>2238009.36</v>
      </c>
      <c r="E194" s="57">
        <f t="shared" ca="1" si="15"/>
        <v>0.63075796328598155</v>
      </c>
      <c r="F194" s="23">
        <f ca="1">SUMIF('Comparativo 11-15'!$A192:$A1220,$A194,'Comparativo 11-15'!F192:F1219)</f>
        <v>3322780</v>
      </c>
      <c r="G194" s="23">
        <f ca="1">SUMIF('Comparativo 11-15'!$A192:$A1220,$A194,'Comparativo 11-15'!G192:G1219)</f>
        <v>1034814.49</v>
      </c>
      <c r="H194" s="57">
        <f t="shared" ca="1" si="16"/>
        <v>0.31143033544200938</v>
      </c>
      <c r="I194" s="23">
        <f ca="1">SUMIF('Comparativo 11-15'!$A192:$A1220,$A194,'Comparativo 11-15'!I192:I1219)</f>
        <v>16185240</v>
      </c>
      <c r="J194" s="23">
        <f ca="1">SUMIF('Comparativo 11-15'!$A192:$A1220,$A194,'Comparativo 11-15'!J192:J1219)</f>
        <v>14364470.060000001</v>
      </c>
      <c r="K194" s="57">
        <f t="shared" ca="1" si="17"/>
        <v>0.88750429774288186</v>
      </c>
      <c r="L194" s="23">
        <f ca="1">SUMIF('Comparativo 11-15'!$A192:$A1220,$A194,'Comparativo 11-15'!L192:L1219)</f>
        <v>14577000</v>
      </c>
      <c r="M194" s="23">
        <f ca="1">SUMIF('Comparativo 11-15'!$A192:$A1220,$A194,'Comparativo 11-15'!M192:M1219)</f>
        <v>13784170.970000001</v>
      </c>
      <c r="N194" s="57">
        <f t="shared" ca="1" si="18"/>
        <v>0.94561096041709547</v>
      </c>
      <c r="O194" s="23">
        <f ca="1">SUMIF('Comparativo 11-15'!$A192:$A1220,$A194,'Comparativo 11-15'!O192:O1219)</f>
        <v>2999837</v>
      </c>
      <c r="P194" s="23">
        <f ca="1">SUMIF('Comparativo 11-15'!$A192:$A1220,$A194,'Comparativo 11-15'!P192:P1219)</f>
        <v>2971511.26</v>
      </c>
      <c r="Q194" s="57">
        <f t="shared" ca="1" si="19"/>
        <v>0.9905575736281671</v>
      </c>
    </row>
    <row r="195" spans="1:17" x14ac:dyDescent="0.2">
      <c r="A195" s="11"/>
      <c r="B195" s="12"/>
      <c r="C195" s="23"/>
      <c r="D195" s="23"/>
      <c r="E195" s="57">
        <f t="shared" si="15"/>
        <v>0</v>
      </c>
      <c r="F195" s="23"/>
      <c r="G195" s="23"/>
      <c r="H195" s="57">
        <f t="shared" si="16"/>
        <v>0</v>
      </c>
      <c r="I195" s="23"/>
      <c r="J195" s="23"/>
      <c r="K195" s="57">
        <f t="shared" si="17"/>
        <v>0</v>
      </c>
      <c r="L195" s="23"/>
      <c r="M195" s="23"/>
      <c r="N195" s="57">
        <f t="shared" si="18"/>
        <v>0</v>
      </c>
      <c r="O195" s="23"/>
      <c r="P195" s="23"/>
      <c r="Q195" s="57">
        <f t="shared" si="19"/>
        <v>0</v>
      </c>
    </row>
    <row r="196" spans="1:17" x14ac:dyDescent="0.2">
      <c r="A196" s="26">
        <v>7</v>
      </c>
      <c r="B196" s="30" t="s">
        <v>109</v>
      </c>
      <c r="C196" s="17">
        <f ca="1">+C197</f>
        <v>1000000000</v>
      </c>
      <c r="D196" s="17">
        <f ca="1">+D197</f>
        <v>1000000000</v>
      </c>
      <c r="E196" s="56">
        <f t="shared" ca="1" si="15"/>
        <v>1</v>
      </c>
      <c r="F196" s="17">
        <f ca="1">+F197</f>
        <v>1500000000</v>
      </c>
      <c r="G196" s="17">
        <f ca="1">+G197</f>
        <v>1500000000</v>
      </c>
      <c r="H196" s="56">
        <f t="shared" ca="1" si="16"/>
        <v>1</v>
      </c>
      <c r="I196" s="17">
        <f ca="1">+I197</f>
        <v>4484242000</v>
      </c>
      <c r="J196" s="17">
        <f ca="1">+J197</f>
        <v>4813915500</v>
      </c>
      <c r="K196" s="56">
        <f t="shared" ca="1" si="17"/>
        <v>1.073518222254731</v>
      </c>
      <c r="L196" s="17">
        <f ca="1">+L197</f>
        <v>5984117000</v>
      </c>
      <c r="M196" s="17">
        <f ca="1">+M197</f>
        <v>6836375000</v>
      </c>
      <c r="N196" s="56">
        <f t="shared" ca="1" si="18"/>
        <v>1.1424200095018195</v>
      </c>
      <c r="O196" s="17">
        <f ca="1">+O197</f>
        <v>10420547603</v>
      </c>
      <c r="P196" s="17">
        <f ca="1">+P197</f>
        <v>10420547603</v>
      </c>
      <c r="Q196" s="56">
        <f t="shared" ca="1" si="19"/>
        <v>1</v>
      </c>
    </row>
    <row r="197" spans="1:17" ht="25.5" x14ac:dyDescent="0.2">
      <c r="A197" s="26" t="s">
        <v>110</v>
      </c>
      <c r="B197" s="30" t="s">
        <v>112</v>
      </c>
      <c r="C197" s="17">
        <f ca="1">+C198+C200+C203</f>
        <v>1000000000</v>
      </c>
      <c r="D197" s="17">
        <f ca="1">+D198+D200+D203</f>
        <v>1000000000</v>
      </c>
      <c r="E197" s="56">
        <f t="shared" ca="1" si="15"/>
        <v>1</v>
      </c>
      <c r="F197" s="17">
        <f ca="1">+F198+F200+F203</f>
        <v>1500000000</v>
      </c>
      <c r="G197" s="17">
        <f ca="1">+G198+G200+G203</f>
        <v>1500000000</v>
      </c>
      <c r="H197" s="56">
        <f t="shared" ca="1" si="16"/>
        <v>1</v>
      </c>
      <c r="I197" s="17">
        <f ca="1">+I198+I200+I203</f>
        <v>4484242000</v>
      </c>
      <c r="J197" s="17">
        <f ca="1">+J198+J200+J203</f>
        <v>4813915500</v>
      </c>
      <c r="K197" s="56">
        <f t="shared" ca="1" si="17"/>
        <v>1.073518222254731</v>
      </c>
      <c r="L197" s="17">
        <f ca="1">+L198+L200+L203</f>
        <v>5984117000</v>
      </c>
      <c r="M197" s="17">
        <f ca="1">+M198+M200+M203</f>
        <v>6836375000</v>
      </c>
      <c r="N197" s="56">
        <f t="shared" ca="1" si="18"/>
        <v>1.1424200095018195</v>
      </c>
      <c r="O197" s="17">
        <f ca="1">+O198+O200+O203</f>
        <v>10420547603</v>
      </c>
      <c r="P197" s="17">
        <f ca="1">+P198+P200+P203</f>
        <v>10420547603</v>
      </c>
      <c r="Q197" s="56">
        <f t="shared" ca="1" si="19"/>
        <v>1</v>
      </c>
    </row>
    <row r="198" spans="1:17" ht="25.5" hidden="1" x14ac:dyDescent="0.2">
      <c r="A198" s="26" t="s">
        <v>138</v>
      </c>
      <c r="B198" s="30" t="s">
        <v>140</v>
      </c>
      <c r="C198" s="17">
        <f t="shared" ref="C198:D198" ca="1" si="60">+C199</f>
        <v>0</v>
      </c>
      <c r="D198" s="17">
        <f t="shared" ca="1" si="60"/>
        <v>0</v>
      </c>
      <c r="E198" s="56">
        <f t="shared" ca="1" si="15"/>
        <v>0</v>
      </c>
      <c r="F198" s="17">
        <f t="shared" ref="F198:G198" ca="1" si="61">+F199</f>
        <v>0</v>
      </c>
      <c r="G198" s="17">
        <f t="shared" ca="1" si="61"/>
        <v>0</v>
      </c>
      <c r="H198" s="56">
        <f t="shared" ca="1" si="16"/>
        <v>0</v>
      </c>
      <c r="I198" s="17">
        <f t="shared" ref="I198:J198" ca="1" si="62">+I199</f>
        <v>0</v>
      </c>
      <c r="J198" s="17">
        <f t="shared" ca="1" si="62"/>
        <v>0</v>
      </c>
      <c r="K198" s="56">
        <f t="shared" ca="1" si="17"/>
        <v>0</v>
      </c>
      <c r="L198" s="17">
        <f t="shared" ref="L198:P198" ca="1" si="63">+L199</f>
        <v>0</v>
      </c>
      <c r="M198" s="17">
        <f t="shared" ca="1" si="63"/>
        <v>0</v>
      </c>
      <c r="N198" s="56">
        <f t="shared" ca="1" si="18"/>
        <v>0</v>
      </c>
      <c r="O198" s="17">
        <f t="shared" ca="1" si="63"/>
        <v>0</v>
      </c>
      <c r="P198" s="17">
        <f t="shared" ca="1" si="63"/>
        <v>0</v>
      </c>
      <c r="Q198" s="56">
        <f t="shared" ca="1" si="19"/>
        <v>0</v>
      </c>
    </row>
    <row r="199" spans="1:17" hidden="1" x14ac:dyDescent="0.2">
      <c r="A199" s="11" t="s">
        <v>139</v>
      </c>
      <c r="B199" s="12" t="s">
        <v>69</v>
      </c>
      <c r="C199" s="23">
        <f ca="1">SUMIF('Comparativo 11-15'!$A197:$A1225,$A199,'Comparativo 11-15'!C197:C1224)</f>
        <v>0</v>
      </c>
      <c r="D199" s="23">
        <f ca="1">SUMIF('Comparativo 11-15'!$A197:$A1225,$A199,'Comparativo 11-15'!D197:D1224)</f>
        <v>0</v>
      </c>
      <c r="E199" s="57">
        <f t="shared" ca="1" si="15"/>
        <v>0</v>
      </c>
      <c r="F199" s="23">
        <f ca="1">SUMIF('Comparativo 11-15'!$A197:$A1225,$A199,'Comparativo 11-15'!F197:F1224)</f>
        <v>0</v>
      </c>
      <c r="G199" s="23">
        <f ca="1">SUMIF('Comparativo 11-15'!$A197:$A1225,$A199,'Comparativo 11-15'!G197:G1224)</f>
        <v>0</v>
      </c>
      <c r="H199" s="57">
        <f t="shared" ca="1" si="16"/>
        <v>0</v>
      </c>
      <c r="I199" s="23">
        <f ca="1">SUMIF('Comparativo 11-15'!$A197:$A1225,$A199,'Comparativo 11-15'!I197:I1224)</f>
        <v>0</v>
      </c>
      <c r="J199" s="23">
        <f ca="1">SUMIF('Comparativo 11-15'!$A197:$A1225,$A199,'Comparativo 11-15'!J197:J1224)</f>
        <v>0</v>
      </c>
      <c r="K199" s="57">
        <f t="shared" ca="1" si="17"/>
        <v>0</v>
      </c>
      <c r="L199" s="23">
        <f ca="1">SUMIF('Comparativo 11-15'!$A197:$A1225,$A199,'Comparativo 11-15'!L197:L1224)</f>
        <v>0</v>
      </c>
      <c r="M199" s="23">
        <f ca="1">SUMIF('Comparativo 11-15'!$A197:$A1225,$A199,'Comparativo 11-15'!M197:M1224)</f>
        <v>0</v>
      </c>
      <c r="N199" s="57">
        <f t="shared" ca="1" si="18"/>
        <v>0</v>
      </c>
      <c r="O199" s="23">
        <f ca="1">SUMIF('Comparativo 11-15'!$A197:$A1225,$A199,'Comparativo 11-15'!O197:O1224)</f>
        <v>0</v>
      </c>
      <c r="P199" s="23">
        <f ca="1">SUMIF('Comparativo 11-15'!$A197:$A1225,$A199,'Comparativo 11-15'!P197:P1224)</f>
        <v>0</v>
      </c>
      <c r="Q199" s="57">
        <f t="shared" ca="1" si="19"/>
        <v>0</v>
      </c>
    </row>
    <row r="200" spans="1:17" hidden="1" x14ac:dyDescent="0.2">
      <c r="A200" s="11"/>
      <c r="B200" s="12"/>
      <c r="C200" s="17">
        <f t="shared" ref="C200:D200" si="64">+C201</f>
        <v>0</v>
      </c>
      <c r="D200" s="17">
        <f t="shared" si="64"/>
        <v>0</v>
      </c>
      <c r="E200" s="56">
        <f t="shared" si="15"/>
        <v>0</v>
      </c>
      <c r="F200" s="17">
        <f t="shared" ref="F200:G200" si="65">+F201</f>
        <v>0</v>
      </c>
      <c r="G200" s="17">
        <f t="shared" si="65"/>
        <v>0</v>
      </c>
      <c r="H200" s="56">
        <f t="shared" si="16"/>
        <v>0</v>
      </c>
      <c r="I200" s="17">
        <f t="shared" ref="I200:J200" si="66">+I201</f>
        <v>0</v>
      </c>
      <c r="J200" s="17">
        <f t="shared" si="66"/>
        <v>0</v>
      </c>
      <c r="K200" s="56">
        <f t="shared" si="17"/>
        <v>0</v>
      </c>
      <c r="L200" s="17">
        <f t="shared" ref="L200:P200" si="67">+L201</f>
        <v>0</v>
      </c>
      <c r="M200" s="17">
        <f t="shared" si="67"/>
        <v>0</v>
      </c>
      <c r="N200" s="56">
        <f t="shared" si="18"/>
        <v>0</v>
      </c>
      <c r="O200" s="17">
        <f t="shared" si="67"/>
        <v>0</v>
      </c>
      <c r="P200" s="17">
        <f t="shared" si="67"/>
        <v>0</v>
      </c>
      <c r="Q200" s="56">
        <f t="shared" si="19"/>
        <v>0</v>
      </c>
    </row>
    <row r="201" spans="1:17" hidden="1" x14ac:dyDescent="0.2">
      <c r="A201" s="11" t="s">
        <v>111</v>
      </c>
      <c r="B201" s="12"/>
      <c r="C201" s="23"/>
      <c r="D201" s="23"/>
      <c r="E201" s="57">
        <f t="shared" si="15"/>
        <v>0</v>
      </c>
      <c r="F201" s="23"/>
      <c r="G201" s="23"/>
      <c r="H201" s="57">
        <f t="shared" si="16"/>
        <v>0</v>
      </c>
      <c r="I201" s="23"/>
      <c r="J201" s="23"/>
      <c r="K201" s="57">
        <f t="shared" si="17"/>
        <v>0</v>
      </c>
      <c r="L201" s="23"/>
      <c r="M201" s="23"/>
      <c r="N201" s="57">
        <f t="shared" si="18"/>
        <v>0</v>
      </c>
      <c r="O201" s="23"/>
      <c r="P201" s="23"/>
      <c r="Q201" s="57">
        <f t="shared" si="19"/>
        <v>0</v>
      </c>
    </row>
    <row r="202" spans="1:17" x14ac:dyDescent="0.2">
      <c r="A202" s="11"/>
      <c r="B202" s="12"/>
      <c r="C202" s="23"/>
      <c r="D202" s="23"/>
      <c r="E202" s="57">
        <f t="shared" ref="E202:E213" si="68">IFERROR(D202/C202,0)</f>
        <v>0</v>
      </c>
      <c r="F202" s="23"/>
      <c r="G202" s="23"/>
      <c r="H202" s="57">
        <f t="shared" ref="H202:H213" si="69">IFERROR(G202/F202,0)</f>
        <v>0</v>
      </c>
      <c r="I202" s="23"/>
      <c r="J202" s="23"/>
      <c r="K202" s="57">
        <f t="shared" ref="K202:K213" si="70">IFERROR(J202/I202,0)</f>
        <v>0</v>
      </c>
      <c r="L202" s="23"/>
      <c r="M202" s="23"/>
      <c r="N202" s="57">
        <f t="shared" ref="N202:N213" si="71">IFERROR(M202/L202,0)</f>
        <v>0</v>
      </c>
      <c r="O202" s="23"/>
      <c r="P202" s="23"/>
      <c r="Q202" s="57">
        <f t="shared" ref="Q202:Q213" si="72">IFERROR(P202/O202,0)</f>
        <v>0</v>
      </c>
    </row>
    <row r="203" spans="1:17" ht="25.5" x14ac:dyDescent="0.2">
      <c r="A203" s="26" t="s">
        <v>380</v>
      </c>
      <c r="B203" s="30" t="s">
        <v>382</v>
      </c>
      <c r="C203" s="17">
        <f ca="1">SUM(C204:C205)</f>
        <v>1000000000</v>
      </c>
      <c r="D203" s="17">
        <f t="shared" ref="D203" ca="1" si="73">SUM(D204:D205)</f>
        <v>1000000000</v>
      </c>
      <c r="E203" s="56">
        <f t="shared" ca="1" si="68"/>
        <v>1</v>
      </c>
      <c r="F203" s="17">
        <f ca="1">SUM(F204:F205)</f>
        <v>1500000000</v>
      </c>
      <c r="G203" s="17">
        <f t="shared" ref="G203" ca="1" si="74">SUM(G204:G205)</f>
        <v>1500000000</v>
      </c>
      <c r="H203" s="56">
        <f t="shared" ca="1" si="69"/>
        <v>1</v>
      </c>
      <c r="I203" s="17">
        <f ca="1">SUM(I204:I205)</f>
        <v>4484242000</v>
      </c>
      <c r="J203" s="17">
        <f t="shared" ref="J203" ca="1" si="75">SUM(J204:J205)</f>
        <v>4813915500</v>
      </c>
      <c r="K203" s="56">
        <f t="shared" ca="1" si="70"/>
        <v>1.073518222254731</v>
      </c>
      <c r="L203" s="17">
        <f ca="1">SUM(L204:L205)</f>
        <v>5984117000</v>
      </c>
      <c r="M203" s="17">
        <f t="shared" ref="M203" ca="1" si="76">SUM(M204:M205)</f>
        <v>6836375000</v>
      </c>
      <c r="N203" s="56">
        <f t="shared" ca="1" si="71"/>
        <v>1.1424200095018195</v>
      </c>
      <c r="O203" s="17">
        <f ca="1">SUM(O204:O205)</f>
        <v>10420547603</v>
      </c>
      <c r="P203" s="17">
        <f t="shared" ref="P203" ca="1" si="77">SUM(P204:P205)</f>
        <v>10420547603</v>
      </c>
      <c r="Q203" s="56">
        <f t="shared" ca="1" si="72"/>
        <v>1</v>
      </c>
    </row>
    <row r="204" spans="1:17" ht="25.5" x14ac:dyDescent="0.2">
      <c r="A204" s="11" t="s">
        <v>381</v>
      </c>
      <c r="B204" s="12" t="s">
        <v>383</v>
      </c>
      <c r="C204" s="23">
        <f ca="1">SUMIF('Comparativo 11-15'!$A202:$A1230,$A204,'Comparativo 11-15'!C202:C1229)</f>
        <v>1000000000</v>
      </c>
      <c r="D204" s="23">
        <f ca="1">SUMIF('Comparativo 11-15'!$A202:$A1230,$A204,'Comparativo 11-15'!D202:D1229)</f>
        <v>1000000000</v>
      </c>
      <c r="E204" s="57">
        <f t="shared" ca="1" si="68"/>
        <v>1</v>
      </c>
      <c r="F204" s="23">
        <f ca="1">SUMIF('Comparativo 11-15'!$A202:$A1230,$A204,'Comparativo 11-15'!F202:F1229)</f>
        <v>1500000000</v>
      </c>
      <c r="G204" s="23">
        <f ca="1">SUMIF('Comparativo 11-15'!$A202:$A1230,$A204,'Comparativo 11-15'!G202:G1229)</f>
        <v>1500000000</v>
      </c>
      <c r="H204" s="57">
        <f t="shared" ca="1" si="69"/>
        <v>1</v>
      </c>
      <c r="I204" s="23">
        <f ca="1">SUMIF('Comparativo 11-15'!$A202:$A1230,$A204,'Comparativo 11-15'!I202:I1229)</f>
        <v>4484242000</v>
      </c>
      <c r="J204" s="23">
        <f ca="1">SUMIF('Comparativo 11-15'!$A202:$A1230,$A204,'Comparativo 11-15'!J202:J1229)</f>
        <v>4484242000</v>
      </c>
      <c r="K204" s="57">
        <f t="shared" ca="1" si="70"/>
        <v>1</v>
      </c>
      <c r="L204" s="23">
        <f ca="1">SUMIF('Comparativo 11-15'!$A202:$A1230,$A204,'Comparativo 11-15'!L202:L1229)</f>
        <v>5984117000</v>
      </c>
      <c r="M204" s="23">
        <f ca="1">SUMIF('Comparativo 11-15'!$A202:$A1230,$A204,'Comparativo 11-15'!M202:M1229)</f>
        <v>5984117000</v>
      </c>
      <c r="N204" s="57">
        <f t="shared" ca="1" si="71"/>
        <v>1</v>
      </c>
      <c r="O204" s="23">
        <f ca="1">SUMIF('Comparativo 11-15'!$A202:$A1230,$A204,'Comparativo 11-15'!O202:O1229)</f>
        <v>10420547603</v>
      </c>
      <c r="P204" s="23">
        <f ca="1">SUMIF('Comparativo 11-15'!$A202:$A1230,$A204,'Comparativo 11-15'!P202:P1229)</f>
        <v>10420547603</v>
      </c>
      <c r="Q204" s="57">
        <f t="shared" ca="1" si="72"/>
        <v>1</v>
      </c>
    </row>
    <row r="205" spans="1:17" ht="38.25" hidden="1" x14ac:dyDescent="0.2">
      <c r="A205" s="11" t="s">
        <v>398</v>
      </c>
      <c r="B205" s="12" t="s">
        <v>379</v>
      </c>
      <c r="C205" s="23">
        <f ca="1">SUMIF('Comparativo 11-15'!$A203:$A1231,$A205,'Comparativo 11-15'!C203:C1230)</f>
        <v>0</v>
      </c>
      <c r="D205" s="23">
        <f ca="1">SUMIF('Comparativo 11-15'!$A203:$A1231,$A205,'Comparativo 11-15'!D203:D1230)</f>
        <v>0</v>
      </c>
      <c r="E205" s="57">
        <f t="shared" ca="1" si="68"/>
        <v>0</v>
      </c>
      <c r="F205" s="23">
        <f ca="1">SUMIF('Comparativo 11-15'!$A203:$A1231,$A205,'Comparativo 11-15'!F203:F1230)</f>
        <v>0</v>
      </c>
      <c r="G205" s="23">
        <f ca="1">SUMIF('Comparativo 11-15'!$A203:$A1231,$A205,'Comparativo 11-15'!G203:G1230)</f>
        <v>0</v>
      </c>
      <c r="H205" s="57">
        <f t="shared" ca="1" si="69"/>
        <v>0</v>
      </c>
      <c r="I205" s="23">
        <f ca="1">SUMIF('Comparativo 11-15'!$A203:$A1231,$A205,'Comparativo 11-15'!I203:I1230)</f>
        <v>0</v>
      </c>
      <c r="J205" s="23">
        <f ca="1">SUMIF('Comparativo 11-15'!$A203:$A1231,$A205,'Comparativo 11-15'!J203:J1230)</f>
        <v>329673500</v>
      </c>
      <c r="K205" s="57">
        <f t="shared" ca="1" si="70"/>
        <v>0</v>
      </c>
      <c r="L205" s="23">
        <f ca="1">SUMIF('Comparativo 11-15'!$A203:$A1231,$A205,'Comparativo 11-15'!L203:L1230)</f>
        <v>0</v>
      </c>
      <c r="M205" s="23">
        <f ca="1">SUMIF('Comparativo 11-15'!$A203:$A1231,$A205,'Comparativo 11-15'!M203:M1230)</f>
        <v>852258000</v>
      </c>
      <c r="N205" s="57">
        <f t="shared" ca="1" si="71"/>
        <v>0</v>
      </c>
      <c r="O205" s="96">
        <f ca="1">SUMIF('Comparativo 11-15'!$A203:$A1231,$A205,'Comparativo 11-15'!O203:O1230)</f>
        <v>0</v>
      </c>
      <c r="P205" s="23">
        <f ca="1">SUMIF('Comparativo 11-15'!$A203:$A1231,$A205,'Comparativo 11-15'!P203:P1230)</f>
        <v>0</v>
      </c>
      <c r="Q205" s="57">
        <f t="shared" ca="1" si="72"/>
        <v>0</v>
      </c>
    </row>
    <row r="206" spans="1:17" x14ac:dyDescent="0.2">
      <c r="A206" s="11"/>
      <c r="B206" s="12"/>
      <c r="C206" s="23"/>
      <c r="D206" s="23"/>
      <c r="E206" s="57">
        <f t="shared" si="68"/>
        <v>0</v>
      </c>
      <c r="F206" s="23"/>
      <c r="G206" s="23"/>
      <c r="H206" s="57">
        <f t="shared" si="69"/>
        <v>0</v>
      </c>
      <c r="I206" s="23"/>
      <c r="J206" s="23"/>
      <c r="K206" s="57">
        <f t="shared" si="70"/>
        <v>0</v>
      </c>
      <c r="L206" s="23"/>
      <c r="M206" s="23"/>
      <c r="N206" s="57">
        <f t="shared" si="71"/>
        <v>0</v>
      </c>
      <c r="O206" s="23"/>
      <c r="P206" s="23"/>
      <c r="Q206" s="57">
        <f t="shared" si="72"/>
        <v>0</v>
      </c>
    </row>
    <row r="207" spans="1:17" x14ac:dyDescent="0.2">
      <c r="A207" s="26">
        <v>8</v>
      </c>
      <c r="B207" s="14"/>
      <c r="C207" s="17">
        <f ca="1">SUM(C208:C209)</f>
        <v>0</v>
      </c>
      <c r="D207" s="17">
        <f ca="1">SUM(D208:D209)</f>
        <v>0</v>
      </c>
      <c r="E207" s="56">
        <f t="shared" ca="1" si="68"/>
        <v>0</v>
      </c>
      <c r="F207" s="17">
        <f ca="1">SUM(F208:F209)</f>
        <v>0</v>
      </c>
      <c r="G207" s="17">
        <f ca="1">SUM(G208:G209)</f>
        <v>0</v>
      </c>
      <c r="H207" s="56">
        <f t="shared" ca="1" si="69"/>
        <v>0</v>
      </c>
      <c r="I207" s="17">
        <f ca="1">SUM(I208:I209)</f>
        <v>0</v>
      </c>
      <c r="J207" s="17">
        <f ca="1">SUM(J208:J209)</f>
        <v>0</v>
      </c>
      <c r="K207" s="56">
        <f t="shared" ca="1" si="70"/>
        <v>0</v>
      </c>
      <c r="L207" s="17">
        <f ca="1">SUM(L208:L209)</f>
        <v>17124000</v>
      </c>
      <c r="M207" s="17">
        <f ca="1">SUM(M208:M209)</f>
        <v>0</v>
      </c>
      <c r="N207" s="56">
        <f t="shared" ca="1" si="71"/>
        <v>0</v>
      </c>
      <c r="O207" s="17">
        <f ca="1">SUM(O208:O209)</f>
        <v>0</v>
      </c>
      <c r="P207" s="17">
        <f ca="1">SUM(P208:P209)</f>
        <v>0</v>
      </c>
      <c r="Q207" s="56">
        <f t="shared" ca="1" si="72"/>
        <v>0</v>
      </c>
    </row>
    <row r="208" spans="1:17" ht="25.5" hidden="1" x14ac:dyDescent="0.2">
      <c r="A208" s="11" t="s">
        <v>266</v>
      </c>
      <c r="B208" s="12" t="s">
        <v>267</v>
      </c>
      <c r="C208" s="23">
        <f ca="1">SUMIF('Comparativo 11-15'!$A206:$A1234,$A208,'Comparativo 11-15'!C206:C1233)</f>
        <v>0</v>
      </c>
      <c r="D208" s="23">
        <f ca="1">SUMIF('Comparativo 11-15'!$A206:$A1234,$A208,'Comparativo 11-15'!D206:D1233)</f>
        <v>0</v>
      </c>
      <c r="E208" s="57">
        <f t="shared" ca="1" si="68"/>
        <v>0</v>
      </c>
      <c r="F208" s="23">
        <f ca="1">SUMIF('Comparativo 11-15'!$A206:$A1234,$A208,'Comparativo 11-15'!F206:F1233)</f>
        <v>0</v>
      </c>
      <c r="G208" s="23">
        <f ca="1">SUMIF('Comparativo 11-15'!$A206:$A1234,$A208,'Comparativo 11-15'!G206:G1233)</f>
        <v>0</v>
      </c>
      <c r="H208" s="57">
        <f t="shared" ca="1" si="69"/>
        <v>0</v>
      </c>
      <c r="I208" s="23">
        <f ca="1">SUMIF('Comparativo 11-15'!$A206:$A1234,$A208,'Comparativo 11-15'!I206:I1233)</f>
        <v>0</v>
      </c>
      <c r="J208" s="23">
        <f ca="1">SUMIF('Comparativo 11-15'!$A206:$A1234,$A208,'Comparativo 11-15'!J206:J1233)</f>
        <v>0</v>
      </c>
      <c r="K208" s="57">
        <f t="shared" ca="1" si="70"/>
        <v>0</v>
      </c>
      <c r="L208" s="23">
        <f ca="1">SUMIF('Comparativo 11-15'!$A205:$A1233,$A208,'Comparativo 11-15'!L205:L1232)</f>
        <v>0</v>
      </c>
      <c r="M208" s="23">
        <f ca="1">SUMIF('Comparativo 11-15'!$A205:$A1233,$A208,'Comparativo 11-15'!M205:M1232)</f>
        <v>0</v>
      </c>
      <c r="N208" s="57">
        <f t="shared" ca="1" si="71"/>
        <v>0</v>
      </c>
      <c r="O208" s="23">
        <f ca="1">SUMIF('Comparativo 11-15'!$A205:$A1233,$A208,'Comparativo 11-15'!O205:O1232)</f>
        <v>0</v>
      </c>
      <c r="P208" s="23">
        <f ca="1">SUMIF('Comparativo 11-15'!$A205:$A1233,$A208,'Comparativo 11-15'!P205:P1232)</f>
        <v>0</v>
      </c>
      <c r="Q208" s="57">
        <f t="shared" ca="1" si="72"/>
        <v>0</v>
      </c>
    </row>
    <row r="209" spans="1:17" ht="25.5" x14ac:dyDescent="0.2">
      <c r="A209" s="11" t="s">
        <v>268</v>
      </c>
      <c r="B209" s="12" t="s">
        <v>269</v>
      </c>
      <c r="C209" s="23">
        <f ca="1">SUMIF('Comparativo 11-15'!$A207:$A1235,$A209,'Comparativo 11-15'!C207:C1234)</f>
        <v>0</v>
      </c>
      <c r="D209" s="23">
        <f ca="1">SUMIF('Comparativo 11-15'!$A207:$A1235,$A209,'Comparativo 11-15'!D207:D1234)</f>
        <v>0</v>
      </c>
      <c r="E209" s="57">
        <f t="shared" ca="1" si="68"/>
        <v>0</v>
      </c>
      <c r="F209" s="23">
        <f ca="1">SUMIF('Comparativo 11-15'!$A207:$A1235,$A209,'Comparativo 11-15'!F207:F1234)</f>
        <v>0</v>
      </c>
      <c r="G209" s="23">
        <f ca="1">SUMIF('Comparativo 11-15'!$A207:$A1235,$A209,'Comparativo 11-15'!G207:G1234)</f>
        <v>0</v>
      </c>
      <c r="H209" s="57">
        <f t="shared" ca="1" si="69"/>
        <v>0</v>
      </c>
      <c r="I209" s="23">
        <f ca="1">SUMIF('Comparativo 11-15'!$A207:$A1235,$A209,'Comparativo 11-15'!I207:I1234)</f>
        <v>0</v>
      </c>
      <c r="J209" s="23">
        <f ca="1">SUMIF('Comparativo 11-15'!$A207:$A1235,$A209,'Comparativo 11-15'!J207:J1234)</f>
        <v>0</v>
      </c>
      <c r="K209" s="57">
        <f t="shared" ca="1" si="70"/>
        <v>0</v>
      </c>
      <c r="L209" s="23">
        <f ca="1">SUMIF('Comparativo 11-15'!$A206:$A1234,$A209,'Comparativo 11-15'!L206:L1233)</f>
        <v>17124000</v>
      </c>
      <c r="M209" s="23">
        <f ca="1">SUMIF('Comparativo 11-15'!$A206:$A1234,$A209,'Comparativo 11-15'!M206:M1233)</f>
        <v>0</v>
      </c>
      <c r="N209" s="57">
        <f t="shared" ca="1" si="71"/>
        <v>0</v>
      </c>
      <c r="O209" s="23">
        <f ca="1">SUMIF('Comparativo 11-15'!$A206:$A1234,$A209,'Comparativo 11-15'!O206:O1233)</f>
        <v>0</v>
      </c>
      <c r="P209" s="23">
        <f ca="1">SUMIF('Comparativo 11-15'!$A206:$A1234,$A209,'Comparativo 11-15'!P206:P1233)</f>
        <v>0</v>
      </c>
      <c r="Q209" s="57">
        <f t="shared" ca="1" si="72"/>
        <v>0</v>
      </c>
    </row>
    <row r="210" spans="1:17" x14ac:dyDescent="0.2">
      <c r="A210" s="26">
        <v>9</v>
      </c>
      <c r="B210" s="30" t="s">
        <v>76</v>
      </c>
      <c r="C210" s="17">
        <f ca="1">+C211</f>
        <v>0</v>
      </c>
      <c r="D210" s="17">
        <f ca="1">+D211</f>
        <v>0</v>
      </c>
      <c r="E210" s="56">
        <f t="shared" ca="1" si="68"/>
        <v>0</v>
      </c>
      <c r="F210" s="17">
        <f ca="1">+F211</f>
        <v>0</v>
      </c>
      <c r="G210" s="17">
        <f ca="1">+G211</f>
        <v>0</v>
      </c>
      <c r="H210" s="56">
        <f t="shared" ca="1" si="69"/>
        <v>0</v>
      </c>
      <c r="I210" s="17">
        <f ca="1">+I211</f>
        <v>0</v>
      </c>
      <c r="J210" s="17">
        <f ca="1">+J211</f>
        <v>0</v>
      </c>
      <c r="K210" s="56">
        <f t="shared" ca="1" si="70"/>
        <v>0</v>
      </c>
      <c r="L210" s="17">
        <f ca="1">+L211</f>
        <v>133126947</v>
      </c>
      <c r="M210" s="17">
        <f ca="1">+M211</f>
        <v>0</v>
      </c>
      <c r="N210" s="56">
        <f t="shared" ca="1" si="71"/>
        <v>0</v>
      </c>
      <c r="O210" s="17">
        <f ca="1">+O211</f>
        <v>0</v>
      </c>
      <c r="P210" s="17">
        <f ca="1">+P211</f>
        <v>0</v>
      </c>
      <c r="Q210" s="56">
        <f t="shared" ca="1" si="72"/>
        <v>0</v>
      </c>
    </row>
    <row r="211" spans="1:17" ht="25.5" x14ac:dyDescent="0.2">
      <c r="A211" s="26" t="s">
        <v>77</v>
      </c>
      <c r="B211" s="30" t="s">
        <v>78</v>
      </c>
      <c r="C211" s="17">
        <f t="shared" ref="C211:D211" ca="1" si="78">+C212+C213</f>
        <v>0</v>
      </c>
      <c r="D211" s="17">
        <f t="shared" ca="1" si="78"/>
        <v>0</v>
      </c>
      <c r="E211" s="56">
        <f t="shared" ca="1" si="68"/>
        <v>0</v>
      </c>
      <c r="F211" s="17">
        <f t="shared" ref="F211:G211" ca="1" si="79">+F212+F213</f>
        <v>0</v>
      </c>
      <c r="G211" s="17">
        <f t="shared" ca="1" si="79"/>
        <v>0</v>
      </c>
      <c r="H211" s="56">
        <f t="shared" ca="1" si="69"/>
        <v>0</v>
      </c>
      <c r="I211" s="17">
        <f t="shared" ref="I211:J211" ca="1" si="80">+I212+I213</f>
        <v>0</v>
      </c>
      <c r="J211" s="17">
        <f t="shared" ca="1" si="80"/>
        <v>0</v>
      </c>
      <c r="K211" s="56">
        <f t="shared" ca="1" si="70"/>
        <v>0</v>
      </c>
      <c r="L211" s="17">
        <f t="shared" ref="L211:M211" ca="1" si="81">+L212+L213</f>
        <v>133126947</v>
      </c>
      <c r="M211" s="17">
        <f t="shared" ca="1" si="81"/>
        <v>0</v>
      </c>
      <c r="N211" s="56">
        <f t="shared" ca="1" si="71"/>
        <v>0</v>
      </c>
      <c r="O211" s="17">
        <f t="shared" ref="O211:P211" ca="1" si="82">+O212+O213</f>
        <v>0</v>
      </c>
      <c r="P211" s="17">
        <f t="shared" ca="1" si="82"/>
        <v>0</v>
      </c>
      <c r="Q211" s="56">
        <f t="shared" ca="1" si="72"/>
        <v>0</v>
      </c>
    </row>
    <row r="212" spans="1:17" ht="25.5" x14ac:dyDescent="0.2">
      <c r="A212" s="11" t="s">
        <v>79</v>
      </c>
      <c r="B212" s="12" t="s">
        <v>80</v>
      </c>
      <c r="C212" s="23">
        <f ca="1">SUMIF('Comparativo 11-15'!$A210:$A1238,$A212,'Comparativo 11-15'!C210:C1237)</f>
        <v>0</v>
      </c>
      <c r="D212" s="23">
        <f ca="1">SUMIF('Comparativo 11-15'!$A210:$A1238,$A212,'Comparativo 11-15'!D210:D1237)</f>
        <v>0</v>
      </c>
      <c r="E212" s="57">
        <f t="shared" ca="1" si="68"/>
        <v>0</v>
      </c>
      <c r="F212" s="23">
        <f ca="1">SUMIF('Comparativo 11-15'!$A210:$A1238,$A212,'Comparativo 11-15'!F210:F1237)</f>
        <v>0</v>
      </c>
      <c r="G212" s="23">
        <f ca="1">SUMIF('Comparativo 11-15'!$A210:$A1238,$A212,'Comparativo 11-15'!G210:G1237)</f>
        <v>0</v>
      </c>
      <c r="H212" s="57">
        <f t="shared" ca="1" si="69"/>
        <v>0</v>
      </c>
      <c r="I212" s="23">
        <f ca="1">SUMIF('Comparativo 11-15'!$A210:$A1238,$A212,'Comparativo 11-15'!I210:I1237)</f>
        <v>0</v>
      </c>
      <c r="J212" s="23">
        <f ca="1">SUMIF('Comparativo 11-15'!$A210:$A1238,$A212,'Comparativo 11-15'!J210:J1237)</f>
        <v>0</v>
      </c>
      <c r="K212" s="57">
        <f t="shared" ca="1" si="70"/>
        <v>0</v>
      </c>
      <c r="L212" s="23">
        <f ca="1">SUMIF('Comparativo 11-15'!$A209:$A1237,$A212,'Comparativo 11-15'!L209:L1236)</f>
        <v>133126947</v>
      </c>
      <c r="M212" s="23">
        <f ca="1">SUMIF('Comparativo 11-15'!$A209:$A1237,$A212,'Comparativo 11-15'!M209:M1236)</f>
        <v>0</v>
      </c>
      <c r="N212" s="57">
        <f t="shared" ca="1" si="71"/>
        <v>0</v>
      </c>
      <c r="O212" s="23">
        <f ca="1">SUMIF('Comparativo 11-15'!$A209:$A1237,$A212,'Comparativo 11-15'!O209:O1236)</f>
        <v>0</v>
      </c>
      <c r="P212" s="23">
        <f ca="1">SUMIF('Comparativo 11-15'!$A209:$A1237,$A212,'Comparativo 11-15'!P209:P1236)</f>
        <v>0</v>
      </c>
      <c r="Q212" s="57">
        <f t="shared" ca="1" si="72"/>
        <v>0</v>
      </c>
    </row>
    <row r="213" spans="1:17" ht="25.5" hidden="1" x14ac:dyDescent="0.2">
      <c r="A213" s="11" t="s">
        <v>81</v>
      </c>
      <c r="B213" s="12" t="s">
        <v>82</v>
      </c>
      <c r="C213" s="23">
        <f ca="1">SUMIF('Comparativo 11-15'!$A211:$A1239,$A213,'Comparativo 11-15'!C211:C1238)</f>
        <v>0</v>
      </c>
      <c r="D213" s="23">
        <f ca="1">SUMIF('Comparativo 11-15'!$A211:$A1239,$A213,'Comparativo 11-15'!D211:D1238)</f>
        <v>0</v>
      </c>
      <c r="E213" s="57">
        <f t="shared" ca="1" si="68"/>
        <v>0</v>
      </c>
      <c r="F213" s="23">
        <f ca="1">SUMIF('Comparativo 11-15'!$A211:$A1239,$A213,'Comparativo 11-15'!F211:F1238)</f>
        <v>0</v>
      </c>
      <c r="G213" s="23">
        <f ca="1">SUMIF('Comparativo 11-15'!$A211:$A1239,$A213,'Comparativo 11-15'!G211:G1238)</f>
        <v>0</v>
      </c>
      <c r="H213" s="57">
        <f t="shared" ca="1" si="69"/>
        <v>0</v>
      </c>
      <c r="I213" s="23">
        <f ca="1">SUMIF('Comparativo 11-15'!$A211:$A1239,$A213,'Comparativo 11-15'!I211:I1238)</f>
        <v>0</v>
      </c>
      <c r="J213" s="23">
        <f ca="1">SUMIF('Comparativo 11-15'!$A211:$A1239,$A213,'Comparativo 11-15'!J211:J1238)</f>
        <v>0</v>
      </c>
      <c r="K213" s="57">
        <f t="shared" ca="1" si="70"/>
        <v>0</v>
      </c>
      <c r="L213" s="23">
        <f ca="1">SUMIF('Comparativo 11-15'!$A210:$A1238,$A213,'Comparativo 11-15'!L210:L1237)</f>
        <v>0</v>
      </c>
      <c r="M213" s="23">
        <f ca="1">SUMIF('Comparativo 11-15'!$A210:$A1238,$A213,'Comparativo 11-15'!M210:M1237)</f>
        <v>0</v>
      </c>
      <c r="N213" s="57">
        <f t="shared" ca="1" si="71"/>
        <v>0</v>
      </c>
      <c r="O213" s="23">
        <f ca="1">SUMIF('Comparativo 11-15'!$A210:$A1238,$A213,'Comparativo 11-15'!O210:O1237)</f>
        <v>0</v>
      </c>
      <c r="P213" s="23">
        <f ca="1">SUMIF('Comparativo 11-15'!$A210:$A1238,$A213,'Comparativo 11-15'!P210:P1237)</f>
        <v>0</v>
      </c>
      <c r="Q213" s="57">
        <f t="shared" ca="1" si="72"/>
        <v>0</v>
      </c>
    </row>
    <row r="214" spans="1:17" x14ac:dyDescent="0.2">
      <c r="A214" s="53"/>
      <c r="B214" s="54"/>
      <c r="C214" s="24"/>
      <c r="D214" s="24"/>
      <c r="E214" s="69"/>
      <c r="F214" s="24"/>
      <c r="G214" s="24"/>
      <c r="H214" s="69"/>
      <c r="I214" s="24"/>
      <c r="J214" s="24"/>
      <c r="L214" s="24"/>
      <c r="M214" s="24"/>
      <c r="O214" s="24"/>
      <c r="P214" s="24"/>
    </row>
    <row r="217" spans="1:17" x14ac:dyDescent="0.2">
      <c r="O217" s="95"/>
    </row>
  </sheetData>
  <mergeCells count="14">
    <mergeCell ref="A7:B7"/>
    <mergeCell ref="L4:M4"/>
    <mergeCell ref="N4:N5"/>
    <mergeCell ref="O4:P4"/>
    <mergeCell ref="Q4:Q5"/>
    <mergeCell ref="I4:J4"/>
    <mergeCell ref="K4:K5"/>
    <mergeCell ref="C4:D4"/>
    <mergeCell ref="E4:E5"/>
    <mergeCell ref="F4:G4"/>
    <mergeCell ref="H4:H5"/>
    <mergeCell ref="A1:Q1"/>
    <mergeCell ref="A3:Q3"/>
    <mergeCell ref="A2:Q2"/>
  </mergeCells>
  <printOptions horizontalCentered="1"/>
  <pageMargins left="0.31496062992125984" right="0.31496062992125984" top="0.74803149606299213" bottom="0.74803149606299213" header="0.31496062992125984" footer="0.31496062992125984"/>
  <pageSetup scale="54" fitToHeight="0" orientation="portrait" verticalDpi="599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P13"/>
  <sheetViews>
    <sheetView zoomScale="84" zoomScaleNormal="84" workbookViewId="0">
      <selection activeCell="B28" sqref="B28"/>
    </sheetView>
  </sheetViews>
  <sheetFormatPr baseColWidth="10" defaultRowHeight="12.75" x14ac:dyDescent="0.2"/>
  <cols>
    <col min="1" max="1" width="37.85546875" bestFit="1" customWidth="1"/>
    <col min="2" max="2" width="20.5703125" bestFit="1" customWidth="1"/>
    <col min="3" max="3" width="20.5703125" customWidth="1"/>
    <col min="4" max="4" width="8.140625" bestFit="1" customWidth="1"/>
    <col min="5" max="5" width="20.5703125" bestFit="1" customWidth="1"/>
    <col min="6" max="6" width="20.5703125" customWidth="1"/>
    <col min="7" max="7" width="8.140625" bestFit="1" customWidth="1"/>
    <col min="8" max="9" width="21.5703125" customWidth="1"/>
    <col min="10" max="10" width="8.140625" bestFit="1" customWidth="1"/>
    <col min="11" max="11" width="21.7109375" bestFit="1" customWidth="1"/>
    <col min="12" max="12" width="21.7109375" customWidth="1"/>
    <col min="13" max="13" width="8.140625" bestFit="1" customWidth="1"/>
    <col min="14" max="14" width="21.7109375" bestFit="1" customWidth="1"/>
    <col min="15" max="15" width="21.7109375" customWidth="1"/>
    <col min="16" max="16" width="8.140625" bestFit="1" customWidth="1"/>
  </cols>
  <sheetData>
    <row r="2" spans="1:16" ht="23.25" customHeight="1" x14ac:dyDescent="0.2">
      <c r="A2" s="117" t="s">
        <v>577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4" spans="1:16" ht="17.25" customHeight="1" x14ac:dyDescent="0.2">
      <c r="A4" s="119" t="s">
        <v>563</v>
      </c>
      <c r="B4" s="121">
        <v>2011</v>
      </c>
      <c r="C4" s="174"/>
      <c r="D4" s="120"/>
      <c r="E4" s="121">
        <v>2012</v>
      </c>
      <c r="F4" s="174"/>
      <c r="G4" s="120"/>
      <c r="H4" s="121">
        <v>2013</v>
      </c>
      <c r="I4" s="174"/>
      <c r="J4" s="120"/>
      <c r="K4" s="121">
        <v>2014</v>
      </c>
      <c r="L4" s="174"/>
      <c r="M4" s="120"/>
      <c r="N4" s="117">
        <v>2015</v>
      </c>
      <c r="O4" s="118"/>
      <c r="P4" s="118"/>
    </row>
    <row r="5" spans="1:16" x14ac:dyDescent="0.2">
      <c r="A5" s="120"/>
      <c r="B5" s="60" t="s">
        <v>391</v>
      </c>
      <c r="C5" s="60" t="s">
        <v>786</v>
      </c>
      <c r="D5" s="60" t="s">
        <v>787</v>
      </c>
      <c r="E5" s="60" t="s">
        <v>391</v>
      </c>
      <c r="F5" s="60" t="s">
        <v>786</v>
      </c>
      <c r="G5" s="60" t="s">
        <v>787</v>
      </c>
      <c r="H5" s="60" t="s">
        <v>391</v>
      </c>
      <c r="I5" s="60" t="s">
        <v>786</v>
      </c>
      <c r="J5" s="60" t="s">
        <v>787</v>
      </c>
      <c r="K5" s="60" t="s">
        <v>391</v>
      </c>
      <c r="L5" s="60" t="s">
        <v>786</v>
      </c>
      <c r="M5" s="60" t="s">
        <v>787</v>
      </c>
      <c r="N5" s="60" t="s">
        <v>391</v>
      </c>
      <c r="O5" s="60" t="s">
        <v>786</v>
      </c>
      <c r="P5" s="60" t="s">
        <v>787</v>
      </c>
    </row>
    <row r="6" spans="1:16" ht="16.5" x14ac:dyDescent="0.2">
      <c r="A6" s="82" t="s">
        <v>564</v>
      </c>
      <c r="B6" s="86">
        <f ca="1">+'Comparativo General-11-15'!C9</f>
        <v>55833424000</v>
      </c>
      <c r="C6" s="86">
        <f ca="1">+'Comparativo General-11-15'!D9</f>
        <v>53361134869.809998</v>
      </c>
      <c r="D6" s="176">
        <f ca="1">+C6/B6</f>
        <v>0.95572026658816411</v>
      </c>
      <c r="E6" s="86">
        <f ca="1">+'Comparativo General-11-15'!F9</f>
        <v>62515248000</v>
      </c>
      <c r="F6" s="86">
        <f ca="1">+'Comparativo General-11-15'!G9</f>
        <v>58376241840.779999</v>
      </c>
      <c r="G6" s="176">
        <f ca="1">+F6/E6</f>
        <v>0.93379205407263199</v>
      </c>
      <c r="H6" s="86">
        <f ca="1">+'Comparativo General-11-15'!I9</f>
        <v>68289603185</v>
      </c>
      <c r="I6" s="86">
        <f ca="1">+'Comparativo General-11-15'!J9</f>
        <v>63055619511.600006</v>
      </c>
      <c r="J6" s="176">
        <f ca="1">+I6/H6</f>
        <v>0.92335606843078488</v>
      </c>
      <c r="K6" s="86">
        <f ca="1">+'Comparativo General-11-15'!L9</f>
        <v>73806703756</v>
      </c>
      <c r="L6" s="86">
        <f ca="1">+'Comparativo General-11-15'!M9</f>
        <v>71141691468.730011</v>
      </c>
      <c r="M6" s="176">
        <f ca="1">+L6/K6</f>
        <v>0.96389200232975669</v>
      </c>
      <c r="N6" s="86">
        <f ca="1">+'Comparativo General-11-15'!O9</f>
        <v>79190299237</v>
      </c>
      <c r="O6" s="86">
        <f ca="1">+'Comparativo General-11-15'!P9</f>
        <v>76505359454.850006</v>
      </c>
      <c r="P6" s="176">
        <f ca="1">+O6/N6</f>
        <v>0.96609509235323721</v>
      </c>
    </row>
    <row r="7" spans="1:16" ht="16.5" x14ac:dyDescent="0.2">
      <c r="A7" s="82" t="s">
        <v>565</v>
      </c>
      <c r="B7" s="86">
        <f ca="1">+'Comparativo General-11-15'!C41</f>
        <v>6941106486</v>
      </c>
      <c r="C7" s="86">
        <f ca="1">+'Comparativo General-11-15'!D41</f>
        <v>5864686981.8800001</v>
      </c>
      <c r="D7" s="176">
        <f t="shared" ref="D7:D11" ca="1" si="0">+C7/B7</f>
        <v>0.84492105022576658</v>
      </c>
      <c r="E7" s="86">
        <f ca="1">+'Comparativo General-11-15'!F41</f>
        <v>9598358754.6800003</v>
      </c>
      <c r="F7" s="86">
        <f ca="1">+'Comparativo General-11-15'!G41</f>
        <v>6412317876.8699989</v>
      </c>
      <c r="G7" s="176">
        <f t="shared" ref="G7:G11" ca="1" si="1">+F7/E7</f>
        <v>0.66806399310126419</v>
      </c>
      <c r="H7" s="86">
        <f ca="1">+'Comparativo General-11-15'!I41</f>
        <v>8751128098.8800011</v>
      </c>
      <c r="I7" s="86">
        <f ca="1">+'Comparativo General-11-15'!J41</f>
        <v>7745558104.7299995</v>
      </c>
      <c r="J7" s="176">
        <f t="shared" ref="J7:J11" ca="1" si="2">+I7/H7</f>
        <v>0.88509252946729255</v>
      </c>
      <c r="K7" s="86">
        <f ca="1">+'Comparativo General-11-15'!L41</f>
        <v>8785459500.6000004</v>
      </c>
      <c r="L7" s="86">
        <f ca="1">+'Comparativo General-11-15'!M41</f>
        <v>7441602913.3199987</v>
      </c>
      <c r="M7" s="176">
        <f t="shared" ref="M7:M11" ca="1" si="3">+L7/K7</f>
        <v>0.84703627770542644</v>
      </c>
      <c r="N7" s="86">
        <f ca="1">+'Comparativo General-11-15'!O41</f>
        <v>9705821560</v>
      </c>
      <c r="O7" s="86">
        <f ca="1">+'Comparativo General-11-15'!P41</f>
        <v>8044323769.3199987</v>
      </c>
      <c r="P7" s="176">
        <f t="shared" ref="P7:P11" ca="1" si="4">+O7/N7</f>
        <v>0.82881430691787816</v>
      </c>
    </row>
    <row r="8" spans="1:16" ht="16.5" x14ac:dyDescent="0.2">
      <c r="A8" s="82" t="s">
        <v>566</v>
      </c>
      <c r="B8" s="86">
        <f ca="1">+'Comparativo General-11-15'!C103</f>
        <v>11430186790</v>
      </c>
      <c r="C8" s="86">
        <f ca="1">+'Comparativo General-11-15'!D103</f>
        <v>8891321750.5100021</v>
      </c>
      <c r="D8" s="176">
        <f t="shared" ca="1" si="0"/>
        <v>0.7778807043021212</v>
      </c>
      <c r="E8" s="86">
        <f ca="1">+'Comparativo General-11-15'!F103</f>
        <v>10912905355.429998</v>
      </c>
      <c r="F8" s="86">
        <f ca="1">+'Comparativo General-11-15'!G103</f>
        <v>9116525136.539999</v>
      </c>
      <c r="G8" s="176">
        <f t="shared" ca="1" si="1"/>
        <v>0.8353893706229053</v>
      </c>
      <c r="H8" s="86">
        <f ca="1">+'Comparativo General-11-15'!I103</f>
        <v>11202698645.120001</v>
      </c>
      <c r="I8" s="86">
        <f ca="1">+'Comparativo General-11-15'!J103</f>
        <v>9492125003.6900005</v>
      </c>
      <c r="J8" s="176">
        <f t="shared" ca="1" si="2"/>
        <v>0.84730700203426945</v>
      </c>
      <c r="K8" s="86">
        <f ca="1">+'Comparativo General-11-15'!L103</f>
        <v>12906489959</v>
      </c>
      <c r="L8" s="86">
        <f ca="1">+'Comparativo General-11-15'!M103</f>
        <v>11799742288.870001</v>
      </c>
      <c r="M8" s="176">
        <f t="shared" ca="1" si="3"/>
        <v>0.91424874821537072</v>
      </c>
      <c r="N8" s="86">
        <f ca="1">+'Comparativo General-11-15'!O103</f>
        <v>13809019506</v>
      </c>
      <c r="O8" s="86">
        <f ca="1">+'Comparativo General-11-15'!P103</f>
        <v>12871617461.83</v>
      </c>
      <c r="P8" s="176">
        <f t="shared" ca="1" si="4"/>
        <v>0.9321166833197172</v>
      </c>
    </row>
    <row r="9" spans="1:16" ht="16.5" x14ac:dyDescent="0.2">
      <c r="A9" s="82" t="s">
        <v>567</v>
      </c>
      <c r="B9" s="86">
        <f ca="1">+'Comparativo General-11-15'!C142</f>
        <v>2895941507</v>
      </c>
      <c r="C9" s="86">
        <f ca="1">+'Comparativo General-11-15'!D142</f>
        <v>1644727737.52</v>
      </c>
      <c r="D9" s="176">
        <f t="shared" ca="1" si="0"/>
        <v>0.56794231981012178</v>
      </c>
      <c r="E9" s="86">
        <f ca="1">+'Comparativo General-11-15'!F142</f>
        <v>1147177446.6399999</v>
      </c>
      <c r="F9" s="86">
        <f ca="1">+'Comparativo General-11-15'!G142</f>
        <v>703046911.67000008</v>
      </c>
      <c r="G9" s="176">
        <f t="shared" ca="1" si="1"/>
        <v>0.61284931440133683</v>
      </c>
      <c r="H9" s="86">
        <f ca="1">+'Comparativo General-11-15'!I142</f>
        <v>3508942191</v>
      </c>
      <c r="I9" s="86">
        <f ca="1">+'Comparativo General-11-15'!J142</f>
        <v>2590596162.6799994</v>
      </c>
      <c r="J9" s="176">
        <f t="shared" ca="1" si="2"/>
        <v>0.73828408154587333</v>
      </c>
      <c r="K9" s="86">
        <f ca="1">+'Comparativo General-11-15'!L142</f>
        <v>2235700656.4000001</v>
      </c>
      <c r="L9" s="86">
        <f ca="1">+'Comparativo General-11-15'!M142</f>
        <v>1788103472.9500003</v>
      </c>
      <c r="M9" s="176">
        <f t="shared" ca="1" si="3"/>
        <v>0.79979556647322558</v>
      </c>
      <c r="N9" s="86">
        <f ca="1">+'Comparativo General-11-15'!O142</f>
        <v>1731591524</v>
      </c>
      <c r="O9" s="86">
        <f ca="1">+'Comparativo General-11-15'!P142</f>
        <v>1424247005.1199999</v>
      </c>
      <c r="P9" s="176">
        <f t="shared" ca="1" si="4"/>
        <v>0.8225074940480015</v>
      </c>
    </row>
    <row r="10" spans="1:16" ht="16.5" x14ac:dyDescent="0.2">
      <c r="A10" s="82" t="s">
        <v>568</v>
      </c>
      <c r="B10" s="86">
        <f ca="1">+'Comparativo General-11-15'!C167</f>
        <v>1583174227</v>
      </c>
      <c r="C10" s="86">
        <f ca="1">+'Comparativo General-11-15'!D167</f>
        <v>1374974852.96</v>
      </c>
      <c r="D10" s="176">
        <f t="shared" ca="1" si="0"/>
        <v>0.86849244354203348</v>
      </c>
      <c r="E10" s="86">
        <f ca="1">+'Comparativo General-11-15'!F167</f>
        <v>2523966894.3199997</v>
      </c>
      <c r="F10" s="86">
        <f ca="1">+'Comparativo General-11-15'!G167</f>
        <v>2158238216.1599998</v>
      </c>
      <c r="G10" s="176">
        <f t="shared" ca="1" si="1"/>
        <v>0.8550976722463971</v>
      </c>
      <c r="H10" s="86">
        <f ca="1">+'Comparativo General-11-15'!I167</f>
        <v>3020923765.0599999</v>
      </c>
      <c r="I10" s="86">
        <f ca="1">+'Comparativo General-11-15'!J167</f>
        <v>2719430658.5999999</v>
      </c>
      <c r="J10" s="176">
        <f t="shared" ca="1" si="2"/>
        <v>0.90019837311120898</v>
      </c>
      <c r="K10" s="86">
        <f ca="1">+'Comparativo General-11-15'!L167</f>
        <v>7179770063</v>
      </c>
      <c r="L10" s="86">
        <f ca="1">+'Comparativo General-11-15'!M167</f>
        <v>6821588938.4800005</v>
      </c>
      <c r="M10" s="176">
        <f t="shared" ca="1" si="3"/>
        <v>0.95011245187839111</v>
      </c>
      <c r="N10" s="86">
        <f ca="1">+'Comparativo General-11-15'!O167</f>
        <v>4063764400</v>
      </c>
      <c r="O10" s="86">
        <f ca="1">+'Comparativo General-11-15'!P167</f>
        <v>3371532583.9899998</v>
      </c>
      <c r="P10" s="176">
        <f t="shared" ca="1" si="4"/>
        <v>0.82965749293684443</v>
      </c>
    </row>
    <row r="11" spans="1:16" ht="16.5" x14ac:dyDescent="0.2">
      <c r="A11" s="82" t="s">
        <v>569</v>
      </c>
      <c r="B11" s="86">
        <f ca="1">+'Comparativo General-11-15'!C196</f>
        <v>1000000000</v>
      </c>
      <c r="C11" s="86">
        <f ca="1">+'Comparativo General-11-15'!D196</f>
        <v>1000000000</v>
      </c>
      <c r="D11" s="176">
        <f t="shared" ca="1" si="0"/>
        <v>1</v>
      </c>
      <c r="E11" s="86">
        <f ca="1">+'Comparativo General-11-15'!F196</f>
        <v>1500000000</v>
      </c>
      <c r="F11" s="86">
        <f ca="1">+'Comparativo General-11-15'!G196</f>
        <v>1500000000</v>
      </c>
      <c r="G11" s="176">
        <f t="shared" ca="1" si="1"/>
        <v>1</v>
      </c>
      <c r="H11" s="86">
        <f ca="1">+'Comparativo General-11-15'!I196</f>
        <v>4484242000</v>
      </c>
      <c r="I11" s="86">
        <f ca="1">+'Comparativo General-11-15'!J196</f>
        <v>4813915500</v>
      </c>
      <c r="J11" s="176">
        <f t="shared" ca="1" si="2"/>
        <v>1.073518222254731</v>
      </c>
      <c r="K11" s="86">
        <f ca="1">+'Comparativo General-11-15'!L196</f>
        <v>5984117000</v>
      </c>
      <c r="L11" s="86">
        <f ca="1">+'Comparativo General-11-15'!M196</f>
        <v>6836375000</v>
      </c>
      <c r="M11" s="176">
        <f t="shared" ca="1" si="3"/>
        <v>1.1424200095018195</v>
      </c>
      <c r="N11" s="86">
        <f ca="1">+'Comparativo General-11-15'!O196</f>
        <v>10420547603</v>
      </c>
      <c r="O11" s="86">
        <f ca="1">+'Comparativo General-11-15'!P196</f>
        <v>10420547603</v>
      </c>
      <c r="P11" s="176">
        <f t="shared" ca="1" si="4"/>
        <v>1</v>
      </c>
    </row>
    <row r="12" spans="1:16" x14ac:dyDescent="0.2">
      <c r="A12" s="60" t="s">
        <v>403</v>
      </c>
      <c r="B12" s="87">
        <f ca="1">SUM(B6:B11)</f>
        <v>79683833010</v>
      </c>
      <c r="C12" s="87">
        <f ca="1">SUM(C6:C11)</f>
        <v>72136846192.680008</v>
      </c>
      <c r="D12" s="178">
        <f ca="1">+C12/B12</f>
        <v>0.90528835609134317</v>
      </c>
      <c r="E12" s="87">
        <f t="shared" ref="E12:N12" ca="1" si="5">SUM(E6:E11)</f>
        <v>88197656451.069977</v>
      </c>
      <c r="F12" s="87">
        <f t="shared" ref="F12" ca="1" si="6">SUM(F6:F11)</f>
        <v>78266369982.019989</v>
      </c>
      <c r="G12" s="178">
        <f ca="1">+F12/E12</f>
        <v>0.88739738822244518</v>
      </c>
      <c r="H12" s="87">
        <f t="shared" ca="1" si="5"/>
        <v>99257537885.059998</v>
      </c>
      <c r="I12" s="87">
        <f t="shared" ref="I12" ca="1" si="7">SUM(I6:I11)</f>
        <v>90417244941.300003</v>
      </c>
      <c r="J12" s="178">
        <f ca="1">+I12/H12</f>
        <v>0.91093580263901941</v>
      </c>
      <c r="K12" s="87">
        <f t="shared" ca="1" si="5"/>
        <v>110898240935</v>
      </c>
      <c r="L12" s="87">
        <f t="shared" ref="L12" ca="1" si="8">SUM(L6:L11)</f>
        <v>105829104082.34999</v>
      </c>
      <c r="M12" s="178">
        <f ca="1">+L12/K12</f>
        <v>0.95429019603997911</v>
      </c>
      <c r="N12" s="87">
        <f t="shared" ca="1" si="5"/>
        <v>118921043830</v>
      </c>
      <c r="O12" s="87">
        <f t="shared" ref="O12" ca="1" si="9">SUM(O6:O11)</f>
        <v>112637627878.11</v>
      </c>
      <c r="P12" s="178">
        <f ca="1">+O12/N12</f>
        <v>0.94716312816029202</v>
      </c>
    </row>
    <row r="13" spans="1:16" ht="16.5" x14ac:dyDescent="0.2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</sheetData>
  <mergeCells count="7">
    <mergeCell ref="A4:A5"/>
    <mergeCell ref="A2:P2"/>
    <mergeCell ref="H4:J4"/>
    <mergeCell ref="K4:M4"/>
    <mergeCell ref="N4:P4"/>
    <mergeCell ref="B4:D4"/>
    <mergeCell ref="E4:G4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landscape" verticalDpi="599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20"/>
  <sheetViews>
    <sheetView tabSelected="1" zoomScale="84" zoomScaleNormal="84" workbookViewId="0">
      <selection activeCell="F28" sqref="F28"/>
    </sheetView>
  </sheetViews>
  <sheetFormatPr baseColWidth="10" defaultRowHeight="12.75" x14ac:dyDescent="0.2"/>
  <cols>
    <col min="1" max="1" width="24.140625" customWidth="1"/>
    <col min="2" max="2" width="20.140625" bestFit="1" customWidth="1"/>
    <col min="3" max="3" width="20.5703125" bestFit="1" customWidth="1"/>
    <col min="4" max="4" width="6.42578125" bestFit="1" customWidth="1"/>
    <col min="5" max="5" width="20.140625" bestFit="1" customWidth="1"/>
    <col min="6" max="6" width="20.140625" customWidth="1"/>
    <col min="7" max="7" width="6.42578125" bestFit="1" customWidth="1"/>
    <col min="8" max="8" width="20.140625" bestFit="1" customWidth="1"/>
    <col min="9" max="9" width="20.140625" customWidth="1"/>
    <col min="10" max="10" width="6.42578125" bestFit="1" customWidth="1"/>
    <col min="11" max="11" width="21.28515625" bestFit="1" customWidth="1"/>
    <col min="12" max="12" width="21.28515625" customWidth="1"/>
    <col min="13" max="13" width="6.42578125" bestFit="1" customWidth="1"/>
    <col min="14" max="14" width="21.28515625" bestFit="1" customWidth="1"/>
    <col min="15" max="15" width="21.7109375" bestFit="1" customWidth="1"/>
    <col min="16" max="16" width="6.42578125" bestFit="1" customWidth="1"/>
  </cols>
  <sheetData>
    <row r="1" spans="1:16" ht="17.25" x14ac:dyDescent="0.2">
      <c r="A1" s="85"/>
    </row>
    <row r="2" spans="1:16" ht="15" x14ac:dyDescent="0.2">
      <c r="A2" s="122" t="s">
        <v>576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x14ac:dyDescent="0.2">
      <c r="C3" s="1"/>
      <c r="D3" s="1"/>
      <c r="E3" s="1"/>
      <c r="F3" s="1"/>
      <c r="G3" s="1"/>
    </row>
    <row r="4" spans="1:16" x14ac:dyDescent="0.2">
      <c r="A4" s="119" t="s">
        <v>570</v>
      </c>
      <c r="B4" s="121">
        <v>2011</v>
      </c>
      <c r="C4" s="174"/>
      <c r="D4" s="120"/>
      <c r="E4" s="121">
        <v>2012</v>
      </c>
      <c r="F4" s="174"/>
      <c r="G4" s="120"/>
      <c r="H4" s="121">
        <v>2013</v>
      </c>
      <c r="I4" s="174"/>
      <c r="J4" s="120"/>
      <c r="K4" s="121">
        <v>2014</v>
      </c>
      <c r="L4" s="174"/>
      <c r="M4" s="120"/>
      <c r="N4" s="121">
        <v>2015</v>
      </c>
      <c r="O4" s="174"/>
      <c r="P4" s="174"/>
    </row>
    <row r="5" spans="1:16" ht="17.25" customHeight="1" x14ac:dyDescent="0.2">
      <c r="A5" s="120"/>
      <c r="B5" s="60" t="s">
        <v>391</v>
      </c>
      <c r="C5" s="60" t="s">
        <v>392</v>
      </c>
      <c r="D5" s="60" t="s">
        <v>787</v>
      </c>
      <c r="E5" s="60" t="s">
        <v>391</v>
      </c>
      <c r="F5" s="60" t="s">
        <v>392</v>
      </c>
      <c r="G5" s="60" t="s">
        <v>787</v>
      </c>
      <c r="H5" s="60" t="s">
        <v>391</v>
      </c>
      <c r="I5" s="60" t="s">
        <v>392</v>
      </c>
      <c r="J5" s="60" t="s">
        <v>787</v>
      </c>
      <c r="K5" s="60" t="s">
        <v>391</v>
      </c>
      <c r="L5" s="60" t="s">
        <v>392</v>
      </c>
      <c r="M5" s="60" t="s">
        <v>787</v>
      </c>
      <c r="N5" s="60" t="s">
        <v>391</v>
      </c>
      <c r="O5" s="60" t="s">
        <v>392</v>
      </c>
      <c r="P5" s="60" t="s">
        <v>787</v>
      </c>
    </row>
    <row r="6" spans="1:16" ht="15" x14ac:dyDescent="0.25">
      <c r="A6" s="88" t="s">
        <v>571</v>
      </c>
      <c r="B6" s="86">
        <f>+'Comparativo 11-15'!C10</f>
        <v>2390125000</v>
      </c>
      <c r="C6" s="86">
        <f>+'Comparativo 11-15'!D10</f>
        <v>2031112860.0500002</v>
      </c>
      <c r="D6" s="175">
        <f>+C6/B6</f>
        <v>0.84979357148684698</v>
      </c>
      <c r="E6" s="86">
        <f>+'Comparativo 11-15'!F10</f>
        <v>2487205000</v>
      </c>
      <c r="F6" s="86">
        <f>+'Comparativo 11-15'!G10</f>
        <v>2082558403.7799997</v>
      </c>
      <c r="G6" s="175">
        <f>+F6/E6</f>
        <v>0.83730870747686648</v>
      </c>
      <c r="H6" s="86">
        <f>+'Comparativo 11-15'!I10</f>
        <v>2892108812</v>
      </c>
      <c r="I6" s="86">
        <f>+'Comparativo 11-15'!J10</f>
        <v>2462181738.6800003</v>
      </c>
      <c r="J6" s="175">
        <f>+I6/H6</f>
        <v>0.85134477944393483</v>
      </c>
      <c r="K6" s="86">
        <f>+'Comparativo 11-15'!L10</f>
        <v>2573283600</v>
      </c>
      <c r="L6" s="86">
        <f>+'Comparativo 11-15'!M10</f>
        <v>2215847682.8799996</v>
      </c>
      <c r="M6" s="175">
        <f>+L6/K6</f>
        <v>0.86109734771558011</v>
      </c>
      <c r="N6" s="86">
        <f>+'Comparativo 11-15'!O10</f>
        <v>3010858020</v>
      </c>
      <c r="O6" s="86">
        <f>+'Comparativo 11-15'!P10</f>
        <v>2453588301.7399998</v>
      </c>
      <c r="P6" s="175">
        <f>+O6/N6</f>
        <v>0.81491331887512908</v>
      </c>
    </row>
    <row r="7" spans="1:16" ht="15" x14ac:dyDescent="0.25">
      <c r="A7" s="88" t="s">
        <v>572</v>
      </c>
      <c r="B7" s="86">
        <f>+'Comparativo 11-15'!C214</f>
        <v>543248645</v>
      </c>
      <c r="C7" s="86">
        <f>+'Comparativo 11-15'!D214</f>
        <v>397646176.49000001</v>
      </c>
      <c r="D7" s="175">
        <f t="shared" ref="D7:D11" si="0">+C7/B7</f>
        <v>0.73197822056233575</v>
      </c>
      <c r="E7" s="86">
        <f>+'Comparativo 11-15'!F214</f>
        <v>525068000</v>
      </c>
      <c r="F7" s="86">
        <f>+'Comparativo 11-15'!G214</f>
        <v>437171235.44000006</v>
      </c>
      <c r="G7" s="175">
        <f t="shared" ref="G7:G11" si="1">+F7/E7</f>
        <v>0.83259927369407405</v>
      </c>
      <c r="H7" s="86">
        <f>+'Comparativo 11-15'!I214</f>
        <v>509639637</v>
      </c>
      <c r="I7" s="86">
        <f>+'Comparativo 11-15'!J214</f>
        <v>408462320.78999996</v>
      </c>
      <c r="J7" s="175">
        <f t="shared" ref="J7:J11" si="2">+I7/H7</f>
        <v>0.80147282733819225</v>
      </c>
      <c r="K7" s="86">
        <f>+'Comparativo 11-15'!L214</f>
        <v>750962000</v>
      </c>
      <c r="L7" s="86">
        <f>+'Comparativo 11-15'!M214</f>
        <v>648607172.61000013</v>
      </c>
      <c r="M7" s="175">
        <f t="shared" ref="M7:M11" si="3">+L7/K7</f>
        <v>0.86370172207115692</v>
      </c>
      <c r="N7" s="86">
        <f>+'Comparativo 11-15'!O214</f>
        <v>873325490</v>
      </c>
      <c r="O7" s="86">
        <f>+'Comparativo 11-15'!P214</f>
        <v>706184143.19000006</v>
      </c>
      <c r="P7" s="175">
        <f t="shared" ref="P7:P11" si="4">+O7/N7</f>
        <v>0.80861505964975333</v>
      </c>
    </row>
    <row r="8" spans="1:16" ht="15" x14ac:dyDescent="0.25">
      <c r="A8" s="88" t="s">
        <v>573</v>
      </c>
      <c r="B8" s="86">
        <f>+'Comparativo 11-15'!C420</f>
        <v>7282538000</v>
      </c>
      <c r="C8" s="86">
        <f>+'Comparativo 11-15'!D420</f>
        <v>6703488510.6800003</v>
      </c>
      <c r="D8" s="175">
        <f t="shared" si="0"/>
        <v>0.9204879549794317</v>
      </c>
      <c r="E8" s="86">
        <f>+'Comparativo 11-15'!F420</f>
        <v>7561863000</v>
      </c>
      <c r="F8" s="86">
        <f>+'Comparativo 11-15'!G420</f>
        <v>6886600265.7600002</v>
      </c>
      <c r="G8" s="175">
        <f t="shared" si="1"/>
        <v>0.91070153820030864</v>
      </c>
      <c r="H8" s="86">
        <f>+'Comparativo 11-15'!I420</f>
        <v>7882198458</v>
      </c>
      <c r="I8" s="86">
        <f>+'Comparativo 11-15'!J420</f>
        <v>7486494745.829999</v>
      </c>
      <c r="J8" s="175">
        <f t="shared" si="2"/>
        <v>0.94979779889094473</v>
      </c>
      <c r="K8" s="86">
        <f>+'Comparativo 11-15'!L420</f>
        <v>8836490795</v>
      </c>
      <c r="L8" s="86">
        <f>+'Comparativo 11-15'!M420</f>
        <v>8344869694.1999998</v>
      </c>
      <c r="M8" s="175">
        <f t="shared" si="3"/>
        <v>0.94436466780702388</v>
      </c>
      <c r="N8" s="86">
        <f>+'Comparativo 11-15'!O420</f>
        <v>9259897000</v>
      </c>
      <c r="O8" s="86">
        <f>+'Comparativo 11-15'!P420</f>
        <v>8638418772.0400009</v>
      </c>
      <c r="P8" s="175">
        <f t="shared" si="4"/>
        <v>0.93288497399485126</v>
      </c>
    </row>
    <row r="9" spans="1:16" ht="30" x14ac:dyDescent="0.25">
      <c r="A9" s="88" t="s">
        <v>574</v>
      </c>
      <c r="B9" s="86">
        <f>+'Comparativo 11-15'!C625</f>
        <v>60384507365</v>
      </c>
      <c r="C9" s="86">
        <f>+'Comparativo 11-15'!D625</f>
        <v>54473365204.910004</v>
      </c>
      <c r="D9" s="175">
        <f t="shared" si="0"/>
        <v>0.90210829866741271</v>
      </c>
      <c r="E9" s="86">
        <f>+'Comparativo 11-15'!F625</f>
        <v>66193305000</v>
      </c>
      <c r="F9" s="86">
        <f>+'Comparativo 11-15'!G625</f>
        <v>58697732346.830002</v>
      </c>
      <c r="G9" s="175">
        <f t="shared" si="1"/>
        <v>0.88676237493852283</v>
      </c>
      <c r="H9" s="86">
        <f>+'Comparativo 11-15'!I625</f>
        <v>76150375978.059998</v>
      </c>
      <c r="I9" s="86">
        <f>+'Comparativo 11-15'!J625</f>
        <v>69467123004.020004</v>
      </c>
      <c r="J9" s="175">
        <f t="shared" si="2"/>
        <v>0.91223611324039244</v>
      </c>
      <c r="K9" s="86">
        <f>+'Comparativo 11-15'!L625</f>
        <v>86312083987</v>
      </c>
      <c r="L9" s="86">
        <f>+'Comparativo 11-15'!M625</f>
        <v>82986725705.950012</v>
      </c>
      <c r="M9" s="175">
        <f t="shared" si="3"/>
        <v>0.96147285377154323</v>
      </c>
      <c r="N9" s="86">
        <f>+'Comparativo 11-15'!O625</f>
        <v>91977924320</v>
      </c>
      <c r="O9" s="86">
        <f>+'Comparativo 11-15'!P625</f>
        <v>88241102280.529999</v>
      </c>
      <c r="P9" s="175">
        <f t="shared" si="4"/>
        <v>0.95937262047282956</v>
      </c>
    </row>
    <row r="10" spans="1:16" ht="15" x14ac:dyDescent="0.25">
      <c r="A10" s="88" t="s">
        <v>575</v>
      </c>
      <c r="B10" s="86">
        <f>+'Comparativo 11-15'!C832</f>
        <v>9083414000</v>
      </c>
      <c r="C10" s="86">
        <f>+'Comparativo 11-15'!D832</f>
        <v>8531233440.5500002</v>
      </c>
      <c r="D10" s="175">
        <f t="shared" si="0"/>
        <v>0.93921001955322092</v>
      </c>
      <c r="E10" s="86">
        <f>+'Comparativo 11-15'!F832</f>
        <v>11430215451.07</v>
      </c>
      <c r="F10" s="86">
        <f>+'Comparativo 11-15'!G832</f>
        <v>10162307730.209999</v>
      </c>
      <c r="G10" s="175">
        <f t="shared" si="1"/>
        <v>0.88907403134371277</v>
      </c>
      <c r="H10" s="86">
        <f>+'Comparativo 11-15'!I832</f>
        <v>11823215000</v>
      </c>
      <c r="I10" s="86">
        <f>+'Comparativo 11-15'!J832</f>
        <v>10592983131.98</v>
      </c>
      <c r="J10" s="175">
        <f t="shared" si="2"/>
        <v>0.89594777156467165</v>
      </c>
      <c r="K10" s="86">
        <f>+'Comparativo 11-15'!L832</f>
        <v>12575671500</v>
      </c>
      <c r="L10" s="86">
        <f>+'Comparativo 11-15'!M832</f>
        <v>11633053826.709999</v>
      </c>
      <c r="M10" s="175">
        <f t="shared" si="3"/>
        <v>0.9250443466744499</v>
      </c>
      <c r="N10" s="86">
        <f>+'Comparativo 11-15'!O832</f>
        <v>13799039000</v>
      </c>
      <c r="O10" s="86">
        <f>+'Comparativo 11-15'!P832</f>
        <v>12598334380.610001</v>
      </c>
      <c r="P10" s="175">
        <f t="shared" si="4"/>
        <v>0.91298635945662598</v>
      </c>
    </row>
    <row r="11" spans="1:16" x14ac:dyDescent="0.2">
      <c r="A11" s="60" t="s">
        <v>403</v>
      </c>
      <c r="B11" s="87">
        <f>SUM(B6:B10)</f>
        <v>79683833010</v>
      </c>
      <c r="C11" s="87">
        <f>SUM(C6:C10)</f>
        <v>72136846192.680008</v>
      </c>
      <c r="D11" s="177">
        <f t="shared" si="0"/>
        <v>0.90528835609134317</v>
      </c>
      <c r="E11" s="87">
        <f t="shared" ref="E11:O11" si="5">SUM(E6:E10)</f>
        <v>88197656451.070007</v>
      </c>
      <c r="F11" s="87">
        <f t="shared" si="5"/>
        <v>78266369982.019989</v>
      </c>
      <c r="G11" s="177">
        <f t="shared" si="1"/>
        <v>0.88739738822244485</v>
      </c>
      <c r="H11" s="87">
        <f t="shared" si="5"/>
        <v>99257537885.059998</v>
      </c>
      <c r="I11" s="87">
        <f t="shared" si="5"/>
        <v>90417244941.300003</v>
      </c>
      <c r="J11" s="177">
        <f t="shared" si="2"/>
        <v>0.91093580263901941</v>
      </c>
      <c r="K11" s="87">
        <f t="shared" si="5"/>
        <v>111048491882</v>
      </c>
      <c r="L11" s="87">
        <f t="shared" si="5"/>
        <v>105829104082.35001</v>
      </c>
      <c r="M11" s="177">
        <f t="shared" si="3"/>
        <v>0.95299902131767711</v>
      </c>
      <c r="N11" s="87">
        <f t="shared" si="5"/>
        <v>118921043830</v>
      </c>
      <c r="O11" s="87">
        <f t="shared" si="5"/>
        <v>112637627878.11</v>
      </c>
      <c r="P11" s="177">
        <f t="shared" si="4"/>
        <v>0.94716312816029202</v>
      </c>
    </row>
    <row r="19" spans="1:7" x14ac:dyDescent="0.2">
      <c r="A19" s="2"/>
      <c r="B19" s="2"/>
      <c r="C19" s="2"/>
      <c r="D19" s="2"/>
      <c r="E19" s="2"/>
      <c r="F19" s="2"/>
      <c r="G19" s="2"/>
    </row>
    <row r="20" spans="1:7" x14ac:dyDescent="0.2">
      <c r="A20" s="2"/>
      <c r="B20" s="2"/>
      <c r="C20" s="2"/>
      <c r="D20" s="2"/>
      <c r="E20" s="2"/>
      <c r="F20" s="2"/>
      <c r="G20" s="2"/>
    </row>
  </sheetData>
  <mergeCells count="7">
    <mergeCell ref="A2:P2"/>
    <mergeCell ref="A4:A5"/>
    <mergeCell ref="B4:D4"/>
    <mergeCell ref="E4:G4"/>
    <mergeCell ref="H4:J4"/>
    <mergeCell ref="K4:M4"/>
    <mergeCell ref="N4:P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G212"/>
  <sheetViews>
    <sheetView zoomScale="82" zoomScaleNormal="82" workbookViewId="0">
      <selection activeCell="E30" sqref="E30"/>
    </sheetView>
  </sheetViews>
  <sheetFormatPr baseColWidth="10" defaultRowHeight="12.75" x14ac:dyDescent="0.2"/>
  <cols>
    <col min="2" max="2" width="30.85546875" customWidth="1"/>
    <col min="3" max="3" width="21.42578125" bestFit="1" customWidth="1"/>
    <col min="4" max="5" width="21.42578125" customWidth="1"/>
    <col min="6" max="6" width="30.28515625" customWidth="1"/>
    <col min="7" max="7" width="26.5703125" bestFit="1" customWidth="1"/>
  </cols>
  <sheetData>
    <row r="1" spans="1:7" ht="22.5" x14ac:dyDescent="0.2">
      <c r="A1" s="99" t="str">
        <f>+'ANTE-PROYECTO PROGRAMA 2017 '!A1:G1</f>
        <v>MINISTERIO DE JUSTICIA Y PAZ</v>
      </c>
      <c r="B1" s="100"/>
      <c r="C1" s="100"/>
      <c r="D1" s="100"/>
      <c r="E1" s="100"/>
      <c r="F1" s="100"/>
      <c r="G1" s="100"/>
    </row>
    <row r="2" spans="1:7" ht="22.5" x14ac:dyDescent="0.2">
      <c r="A2" s="99" t="s">
        <v>790</v>
      </c>
      <c r="B2" s="100"/>
      <c r="C2" s="100"/>
      <c r="D2" s="100"/>
      <c r="E2" s="100"/>
      <c r="F2" s="100"/>
      <c r="G2" s="100"/>
    </row>
    <row r="3" spans="1:7" ht="22.5" x14ac:dyDescent="0.2">
      <c r="A3" s="101" t="s">
        <v>583</v>
      </c>
      <c r="B3" s="102"/>
      <c r="C3" s="102"/>
      <c r="D3" s="102"/>
      <c r="E3" s="102"/>
      <c r="F3" s="102"/>
      <c r="G3" s="102"/>
    </row>
    <row r="4" spans="1:7" ht="38.25" x14ac:dyDescent="0.2">
      <c r="A4" s="89" t="s">
        <v>145</v>
      </c>
      <c r="B4" s="60" t="s">
        <v>146</v>
      </c>
      <c r="C4" s="93" t="str">
        <f>+'ANTE-PROYECTO PROGRAMA 2017 '!C4</f>
        <v>ANTE PROYECTO (Gastos dentro del Limite)</v>
      </c>
      <c r="D4" s="93" t="str">
        <f>+'ANTE-PROYECTO PROGRAMA 2017 '!D4</f>
        <v>RECURSOS DESTINOS Y OBLIGACIONES</v>
      </c>
      <c r="E4" s="93" t="str">
        <f>+'ANTE-PROYECTO PROGRAMA 2017 '!E4</f>
        <v>TOTAL DEL ANTEPROYECTO</v>
      </c>
      <c r="F4" s="60" t="str">
        <f>+'ANTE-PROYECTO PROGRAMA 2017 '!F4</f>
        <v>EXTRALIMITE</v>
      </c>
      <c r="G4" s="59" t="str">
        <f>+'ANTE-PROYECTO PROGRAMA 2017 '!G4</f>
        <v>TOTAL ANTE PROYECTO + EXTRALIMITE</v>
      </c>
    </row>
    <row r="5" spans="1:7" x14ac:dyDescent="0.2">
      <c r="A5" s="5"/>
      <c r="B5" s="6"/>
      <c r="C5" s="6"/>
      <c r="D5" s="6"/>
      <c r="E5" s="6"/>
      <c r="F5" s="6"/>
      <c r="G5" s="6"/>
    </row>
    <row r="6" spans="1:7" ht="14.25" x14ac:dyDescent="0.2">
      <c r="A6" s="103"/>
      <c r="B6" s="104"/>
      <c r="C6" s="64">
        <f>+C7-'ANTE-PROYECTO PROGRAMA 2017 '!C6</f>
        <v>0</v>
      </c>
      <c r="D6" s="64"/>
      <c r="E6" s="64"/>
      <c r="F6" s="64">
        <f>+F7-'ANTE-PROYECTO PROGRAMA 2017 '!F6</f>
        <v>0</v>
      </c>
      <c r="G6" s="64">
        <f>+G7-'ANTE-PROYECTO PROGRAMA 2017 '!G6</f>
        <v>0</v>
      </c>
    </row>
    <row r="7" spans="1:7" x14ac:dyDescent="0.2">
      <c r="A7" s="7" t="s">
        <v>277</v>
      </c>
      <c r="B7" s="6"/>
      <c r="C7" s="17">
        <f t="shared" ref="C7:G7" si="0">+C8+C40+C102+C138+C141+C166+C195+C205+C208</f>
        <v>112752600000</v>
      </c>
      <c r="D7" s="17">
        <f t="shared" ref="D7:E7" si="1">+D8+D40+D102+D138+D141+D166+D195+D205+D208</f>
        <v>2493100000</v>
      </c>
      <c r="E7" s="17">
        <f t="shared" si="1"/>
        <v>115245700000</v>
      </c>
      <c r="F7" s="17">
        <f t="shared" si="0"/>
        <v>52917428281</v>
      </c>
      <c r="G7" s="17">
        <f t="shared" si="0"/>
        <v>168163128281</v>
      </c>
    </row>
    <row r="8" spans="1:7" x14ac:dyDescent="0.2">
      <c r="A8" s="20">
        <v>0</v>
      </c>
      <c r="B8" s="21" t="s">
        <v>1</v>
      </c>
      <c r="C8" s="17">
        <f t="shared" ref="C8:G8" si="2">+C13+C19+C25+C31+C36+C9</f>
        <v>84415362322</v>
      </c>
      <c r="D8" s="17">
        <f t="shared" ref="D8:E8" si="3">+D13+D19+D25+D31+D36+D9</f>
        <v>0</v>
      </c>
      <c r="E8" s="17">
        <f t="shared" si="3"/>
        <v>84415362322</v>
      </c>
      <c r="F8" s="17">
        <f t="shared" si="2"/>
        <v>23816867049</v>
      </c>
      <c r="G8" s="17">
        <f t="shared" si="2"/>
        <v>108232229371</v>
      </c>
    </row>
    <row r="9" spans="1:7" x14ac:dyDescent="0.2">
      <c r="A9" s="20" t="s">
        <v>293</v>
      </c>
      <c r="B9" s="21"/>
      <c r="C9" s="17">
        <f t="shared" ref="C9:G9" si="4">SUM(C10:C12)</f>
        <v>30338838541</v>
      </c>
      <c r="D9" s="17">
        <f t="shared" ref="D9:E9" si="5">SUM(D10:D12)</f>
        <v>0</v>
      </c>
      <c r="E9" s="17">
        <f t="shared" si="5"/>
        <v>30338838541</v>
      </c>
      <c r="F9" s="17">
        <f t="shared" si="4"/>
        <v>11145581178</v>
      </c>
      <c r="G9" s="17">
        <f t="shared" si="4"/>
        <v>41484419719</v>
      </c>
    </row>
    <row r="10" spans="1:7" x14ac:dyDescent="0.2">
      <c r="A10" s="10" t="s">
        <v>294</v>
      </c>
      <c r="B10" s="12" t="s">
        <v>295</v>
      </c>
      <c r="C10" s="23">
        <f>SUMIF('ANTE-PROYECTO PROGRAMA 2017 '!$A$8:$A$1500,$A10,'ANTE-PROYECTO PROGRAMA 2017 '!C$8:C$1500)</f>
        <v>30069973872</v>
      </c>
      <c r="D10" s="23">
        <f>SUMIF('ANTE-PROYECTO PROGRAMA 2017 '!$A$8:$A$1500,$A10,'ANTE-PROYECTO PROGRAMA 2017 '!D$8:D$1500)</f>
        <v>0</v>
      </c>
      <c r="E10" s="23">
        <f>SUMIF('ANTE-PROYECTO PROGRAMA 2017 '!$A$8:$A$1500,$A10,'ANTE-PROYECTO PROGRAMA 2017 '!E$8:E$1500)</f>
        <v>30069973872</v>
      </c>
      <c r="F10" s="23">
        <f>SUMIF('ANTE-PROYECTO PROGRAMA 2017 '!$A$8:$A$1500,$A10,'ANTE-PROYECTO PROGRAMA 2017 '!F$8:F$1500)</f>
        <v>11145581178</v>
      </c>
      <c r="G10" s="23">
        <f>SUMIF('ANTE-PROYECTO PROGRAMA 2017 '!$A$8:$A$1500,$A10,'ANTE-PROYECTO PROGRAMA 2017 '!G$8:G$1500)</f>
        <v>41215555050</v>
      </c>
    </row>
    <row r="11" spans="1:7" x14ac:dyDescent="0.2">
      <c r="A11" s="10" t="s">
        <v>371</v>
      </c>
      <c r="B11" s="12" t="s">
        <v>372</v>
      </c>
      <c r="C11" s="23">
        <f>SUMIF('ANTE-PROYECTO PROGRAMA 2017 '!$A$8:$A$1500,$A11,'ANTE-PROYECTO PROGRAMA 2017 '!C$8:C$1500)</f>
        <v>263864669</v>
      </c>
      <c r="D11" s="23">
        <f>SUMIF('ANTE-PROYECTO PROGRAMA 2017 '!$A$8:$A$1500,$A11,'ANTE-PROYECTO PROGRAMA 2017 '!D$8:D$1500)</f>
        <v>0</v>
      </c>
      <c r="E11" s="23">
        <f>SUMIF('ANTE-PROYECTO PROGRAMA 2017 '!$A$8:$A$1500,$A11,'ANTE-PROYECTO PROGRAMA 2017 '!E$8:E$1500)</f>
        <v>263864669</v>
      </c>
      <c r="F11" s="23">
        <f>SUMIF('ANTE-PROYECTO PROGRAMA 2017 '!$A$8:$A$1500,$A11,'ANTE-PROYECTO PROGRAMA 2017 '!F$8:F$1500)</f>
        <v>0</v>
      </c>
      <c r="G11" s="23">
        <f>SUMIF('ANTE-PROYECTO PROGRAMA 2017 '!$A$8:$A$1500,$A11,'ANTE-PROYECTO PROGRAMA 2017 '!G$8:G$1500)</f>
        <v>263864669</v>
      </c>
    </row>
    <row r="12" spans="1:7" x14ac:dyDescent="0.2">
      <c r="A12" s="10" t="s">
        <v>296</v>
      </c>
      <c r="B12" s="12" t="s">
        <v>297</v>
      </c>
      <c r="C12" s="23">
        <f>SUMIF('ANTE-PROYECTO PROGRAMA 2017 '!$A$8:$A$1500,$A12,'ANTE-PROYECTO PROGRAMA 2017 '!C$8:C$1500)</f>
        <v>5000000</v>
      </c>
      <c r="D12" s="23">
        <f>SUMIF('ANTE-PROYECTO PROGRAMA 2017 '!$A$8:$A$1500,$A12,'ANTE-PROYECTO PROGRAMA 2017 '!D$8:D$1500)</f>
        <v>0</v>
      </c>
      <c r="E12" s="23">
        <f>SUMIF('ANTE-PROYECTO PROGRAMA 2017 '!$A$8:$A$1500,$A12,'ANTE-PROYECTO PROGRAMA 2017 '!E$8:E$1500)</f>
        <v>5000000</v>
      </c>
      <c r="F12" s="23">
        <f>SUMIF('ANTE-PROYECTO PROGRAMA 2017 '!$A$8:$A$1500,$A12,'ANTE-PROYECTO PROGRAMA 2017 '!F$8:F$1500)</f>
        <v>0</v>
      </c>
      <c r="G12" s="23">
        <f>SUMIF('ANTE-PROYECTO PROGRAMA 2017 '!$A$8:$A$1500,$A12,'ANTE-PROYECTO PROGRAMA 2017 '!G$8:G$1500)</f>
        <v>5000000</v>
      </c>
    </row>
    <row r="13" spans="1:7" x14ac:dyDescent="0.2">
      <c r="A13" s="20" t="s">
        <v>2</v>
      </c>
      <c r="B13" s="21" t="s">
        <v>3</v>
      </c>
      <c r="C13" s="17">
        <f t="shared" ref="C13:G13" si="6">SUM(C14:C18)</f>
        <v>3207697000</v>
      </c>
      <c r="D13" s="17">
        <f t="shared" ref="D13:E13" si="7">SUM(D14:D18)</f>
        <v>0</v>
      </c>
      <c r="E13" s="17">
        <f t="shared" si="7"/>
        <v>3207697000</v>
      </c>
      <c r="F13" s="17">
        <f t="shared" si="6"/>
        <v>1073361617</v>
      </c>
      <c r="G13" s="17">
        <f t="shared" si="6"/>
        <v>4281058617</v>
      </c>
    </row>
    <row r="14" spans="1:7" x14ac:dyDescent="0.2">
      <c r="A14" s="10" t="s">
        <v>298</v>
      </c>
      <c r="B14" s="12" t="s">
        <v>299</v>
      </c>
      <c r="C14" s="23">
        <f>SUMIF('ANTE-PROYECTO PROGRAMA 2017 '!$A$8:$A$1500,$A14,'ANTE-PROYECTO PROGRAMA 2017 '!C$8:C$1500)</f>
        <v>24000000</v>
      </c>
      <c r="D14" s="23">
        <f>SUMIF('ANTE-PROYECTO PROGRAMA 2017 '!$A$8:$A$1500,$A14,'ANTE-PROYECTO PROGRAMA 2017 '!D$8:D$1500)</f>
        <v>0</v>
      </c>
      <c r="E14" s="23">
        <f>SUMIF('ANTE-PROYECTO PROGRAMA 2017 '!$A$8:$A$1500,$A14,'ANTE-PROYECTO PROGRAMA 2017 '!E$8:E$1500)</f>
        <v>24000000</v>
      </c>
      <c r="F14" s="23">
        <f>SUMIF('ANTE-PROYECTO PROGRAMA 2017 '!$A$8:$A$1500,$A14,'ANTE-PROYECTO PROGRAMA 2017 '!F$8:F$1500)</f>
        <v>0</v>
      </c>
      <c r="G14" s="23">
        <f>SUMIF('ANTE-PROYECTO PROGRAMA 2017 '!$A$8:$A$1500,$A14,'ANTE-PROYECTO PROGRAMA 2017 '!G$8:G$1500)</f>
        <v>24000000</v>
      </c>
    </row>
    <row r="15" spans="1:7" x14ac:dyDescent="0.2">
      <c r="A15" s="10" t="s">
        <v>373</v>
      </c>
      <c r="B15" s="12" t="s">
        <v>374</v>
      </c>
      <c r="C15" s="23">
        <f>SUMIF('ANTE-PROYECTO PROGRAMA 2017 '!$A$8:$A$1500,$A15,'ANTE-PROYECTO PROGRAMA 2017 '!C$8:C$1500)</f>
        <v>4000000</v>
      </c>
      <c r="D15" s="23">
        <f>SUMIF('ANTE-PROYECTO PROGRAMA 2017 '!$A$8:$A$1500,$A15,'ANTE-PROYECTO PROGRAMA 2017 '!D$8:D$1500)</f>
        <v>0</v>
      </c>
      <c r="E15" s="23">
        <f>SUMIF('ANTE-PROYECTO PROGRAMA 2017 '!$A$8:$A$1500,$A15,'ANTE-PROYECTO PROGRAMA 2017 '!E$8:E$1500)</f>
        <v>4000000</v>
      </c>
      <c r="F15" s="23">
        <f>SUMIF('ANTE-PROYECTO PROGRAMA 2017 '!$A$8:$A$1500,$A15,'ANTE-PROYECTO PROGRAMA 2017 '!F$8:F$1500)</f>
        <v>0</v>
      </c>
      <c r="G15" s="23">
        <f>SUMIF('ANTE-PROYECTO PROGRAMA 2017 '!$A$8:$A$1500,$A15,'ANTE-PROYECTO PROGRAMA 2017 '!G$8:G$1500)</f>
        <v>4000000</v>
      </c>
    </row>
    <row r="16" spans="1:7" x14ac:dyDescent="0.2">
      <c r="A16" s="10" t="s">
        <v>300</v>
      </c>
      <c r="B16" s="12" t="s">
        <v>301</v>
      </c>
      <c r="C16" s="23">
        <f>SUMIF('ANTE-PROYECTO PROGRAMA 2017 '!$A$8:$A$1500,$A16,'ANTE-PROYECTO PROGRAMA 2017 '!C$8:C$1500)</f>
        <v>3179697000</v>
      </c>
      <c r="D16" s="23">
        <f>SUMIF('ANTE-PROYECTO PROGRAMA 2017 '!$A$8:$A$1500,$A16,'ANTE-PROYECTO PROGRAMA 2017 '!D$8:D$1500)</f>
        <v>0</v>
      </c>
      <c r="E16" s="23">
        <f>SUMIF('ANTE-PROYECTO PROGRAMA 2017 '!$A$8:$A$1500,$A16,'ANTE-PROYECTO PROGRAMA 2017 '!E$8:E$1500)</f>
        <v>3179697000</v>
      </c>
      <c r="F16" s="23">
        <f>SUMIF('ANTE-PROYECTO PROGRAMA 2017 '!$A$8:$A$1500,$A16,'ANTE-PROYECTO PROGRAMA 2017 '!F$8:F$1500)</f>
        <v>1073361617</v>
      </c>
      <c r="G16" s="23">
        <f>SUMIF('ANTE-PROYECTO PROGRAMA 2017 '!$A$8:$A$1500,$A16,'ANTE-PROYECTO PROGRAMA 2017 '!G$8:G$1500)</f>
        <v>4253058617</v>
      </c>
    </row>
    <row r="17" spans="1:7" hidden="1" x14ac:dyDescent="0.2">
      <c r="A17" s="10" t="s">
        <v>303</v>
      </c>
      <c r="B17" s="12" t="s">
        <v>302</v>
      </c>
      <c r="C17" s="23">
        <f>SUMIF('ANTE-PROYECTO PROGRAMA 2017 '!$A$8:$A$1500,$A17,'ANTE-PROYECTO PROGRAMA 2017 '!C$8:C$1500)</f>
        <v>0</v>
      </c>
      <c r="D17" s="23">
        <f>SUMIF('ANTE-PROYECTO PROGRAMA 2017 '!$A$8:$A$1500,$A17,'ANTE-PROYECTO PROGRAMA 2017 '!D$8:D$1500)</f>
        <v>0</v>
      </c>
      <c r="E17" s="23">
        <f>SUMIF('ANTE-PROYECTO PROGRAMA 2017 '!$A$8:$A$1500,$A17,'ANTE-PROYECTO PROGRAMA 2017 '!E$8:E$1500)</f>
        <v>0</v>
      </c>
      <c r="F17" s="23">
        <f>SUMIF('ANTE-PROYECTO PROGRAMA 2017 '!$A$8:$A$1500,$A17,'ANTE-PROYECTO PROGRAMA 2017 '!F$8:F$1500)</f>
        <v>0</v>
      </c>
      <c r="G17" s="23">
        <f>SUMIF('ANTE-PROYECTO PROGRAMA 2017 '!$A$8:$A$1500,$A17,'ANTE-PROYECTO PROGRAMA 2017 '!G$8:G$1500)</f>
        <v>0</v>
      </c>
    </row>
    <row r="18" spans="1:7" hidden="1" x14ac:dyDescent="0.2">
      <c r="A18" s="10" t="s">
        <v>4</v>
      </c>
      <c r="B18" s="12" t="s">
        <v>276</v>
      </c>
      <c r="C18" s="23">
        <f>SUMIF('ANTE-PROYECTO PROGRAMA 2017 '!$A$8:$A$1500,$A18,'ANTE-PROYECTO PROGRAMA 2017 '!C$8:C$1500)</f>
        <v>0</v>
      </c>
      <c r="D18" s="23">
        <f>SUMIF('ANTE-PROYECTO PROGRAMA 2017 '!$A$8:$A$1500,$A18,'ANTE-PROYECTO PROGRAMA 2017 '!D$8:D$1500)</f>
        <v>0</v>
      </c>
      <c r="E18" s="23">
        <f>SUMIF('ANTE-PROYECTO PROGRAMA 2017 '!$A$8:$A$1500,$A18,'ANTE-PROYECTO PROGRAMA 2017 '!E$8:E$1500)</f>
        <v>0</v>
      </c>
      <c r="F18" s="23">
        <f>SUMIF('ANTE-PROYECTO PROGRAMA 2017 '!$A$8:$A$1500,$A18,'ANTE-PROYECTO PROGRAMA 2017 '!F$8:F$1500)</f>
        <v>0</v>
      </c>
      <c r="G18" s="23">
        <f>SUMIF('ANTE-PROYECTO PROGRAMA 2017 '!$A$8:$A$1500,$A18,'ANTE-PROYECTO PROGRAMA 2017 '!G$8:G$1500)</f>
        <v>0</v>
      </c>
    </row>
    <row r="19" spans="1:7" x14ac:dyDescent="0.2">
      <c r="A19" s="20" t="s">
        <v>308</v>
      </c>
      <c r="B19" s="21"/>
      <c r="C19" s="17">
        <f t="shared" ref="C19:G19" si="8">SUM(C20:C24)</f>
        <v>37940294334</v>
      </c>
      <c r="D19" s="17">
        <f t="shared" ref="D19:E19" si="9">SUM(D20:D24)</f>
        <v>0</v>
      </c>
      <c r="E19" s="17">
        <f t="shared" si="9"/>
        <v>37940294334</v>
      </c>
      <c r="F19" s="17">
        <f t="shared" si="8"/>
        <v>7980069862</v>
      </c>
      <c r="G19" s="17">
        <f t="shared" si="8"/>
        <v>45920364196</v>
      </c>
    </row>
    <row r="20" spans="1:7" x14ac:dyDescent="0.2">
      <c r="A20" s="10" t="s">
        <v>342</v>
      </c>
      <c r="B20" s="12" t="s">
        <v>344</v>
      </c>
      <c r="C20" s="23">
        <f>SUMIF('ANTE-PROYECTO PROGRAMA 2017 '!$A$8:$A$1500,$A20,'ANTE-PROYECTO PROGRAMA 2017 '!C$8:C$1500)</f>
        <v>11110052979</v>
      </c>
      <c r="D20" s="23">
        <f>SUMIF('ANTE-PROYECTO PROGRAMA 2017 '!$A$8:$A$1500,$A20,'ANTE-PROYECTO PROGRAMA 2017 '!D$8:D$1500)</f>
        <v>0</v>
      </c>
      <c r="E20" s="23">
        <f>SUMIF('ANTE-PROYECTO PROGRAMA 2017 '!$A$8:$A$1500,$A20,'ANTE-PROYECTO PROGRAMA 2017 '!E$8:E$1500)</f>
        <v>11110052979</v>
      </c>
      <c r="F20" s="23">
        <f>SUMIF('ANTE-PROYECTO PROGRAMA 2017 '!$A$8:$A$1500,$A20,'ANTE-PROYECTO PROGRAMA 2017 '!F$8:F$1500)</f>
        <v>723386608</v>
      </c>
      <c r="G20" s="23">
        <f>SUMIF('ANTE-PROYECTO PROGRAMA 2017 '!$A$8:$A$1500,$A20,'ANTE-PROYECTO PROGRAMA 2017 '!G$8:G$1500)</f>
        <v>11833439587</v>
      </c>
    </row>
    <row r="21" spans="1:7" ht="25.5" x14ac:dyDescent="0.2">
      <c r="A21" s="10" t="s">
        <v>343</v>
      </c>
      <c r="B21" s="12" t="s">
        <v>345</v>
      </c>
      <c r="C21" s="23">
        <f>SUMIF('ANTE-PROYECTO PROGRAMA 2017 '!$A$8:$A$1500,$A21,'ANTE-PROYECTO PROGRAMA 2017 '!C$8:C$1500)</f>
        <v>7952224150</v>
      </c>
      <c r="D21" s="23">
        <f>SUMIF('ANTE-PROYECTO PROGRAMA 2017 '!$A$8:$A$1500,$A21,'ANTE-PROYECTO PROGRAMA 2017 '!D$8:D$1500)</f>
        <v>0</v>
      </c>
      <c r="E21" s="23">
        <f>SUMIF('ANTE-PROYECTO PROGRAMA 2017 '!$A$8:$A$1500,$A21,'ANTE-PROYECTO PROGRAMA 2017 '!E$8:E$1500)</f>
        <v>7952224150</v>
      </c>
      <c r="F21" s="23">
        <f>SUMIF('ANTE-PROYECTO PROGRAMA 2017 '!$A$8:$A$1500,$A21,'ANTE-PROYECTO PROGRAMA 2017 '!F$8:F$1500)</f>
        <v>2850242765</v>
      </c>
      <c r="G21" s="23">
        <f>SUMIF('ANTE-PROYECTO PROGRAMA 2017 '!$A$8:$A$1500,$A21,'ANTE-PROYECTO PROGRAMA 2017 '!G$8:G$1500)</f>
        <v>10802466915</v>
      </c>
    </row>
    <row r="22" spans="1:7" x14ac:dyDescent="0.2">
      <c r="A22" s="10" t="s">
        <v>304</v>
      </c>
      <c r="B22" s="12" t="s">
        <v>306</v>
      </c>
      <c r="C22" s="23">
        <f>SUMIF('ANTE-PROYECTO PROGRAMA 2017 '!$A$8:$A$1500,$A22,'ANTE-PROYECTO PROGRAMA 2017 '!C$8:C$1500)</f>
        <v>5176352630</v>
      </c>
      <c r="D22" s="23">
        <f>SUMIF('ANTE-PROYECTO PROGRAMA 2017 '!$A$8:$A$1500,$A22,'ANTE-PROYECTO PROGRAMA 2017 '!D$8:D$1500)</f>
        <v>0</v>
      </c>
      <c r="E22" s="23">
        <f>SUMIF('ANTE-PROYECTO PROGRAMA 2017 '!$A$8:$A$1500,$A22,'ANTE-PROYECTO PROGRAMA 2017 '!E$8:E$1500)</f>
        <v>5176352630</v>
      </c>
      <c r="F22" s="23">
        <f>SUMIF('ANTE-PROYECTO PROGRAMA 2017 '!$A$8:$A$1500,$A22,'ANTE-PROYECTO PROGRAMA 2017 '!F$8:F$1500)</f>
        <v>1482736493</v>
      </c>
      <c r="G22" s="23">
        <f>SUMIF('ANTE-PROYECTO PROGRAMA 2017 '!$A$8:$A$1500,$A22,'ANTE-PROYECTO PROGRAMA 2017 '!G$8:G$1500)</f>
        <v>6659089123</v>
      </c>
    </row>
    <row r="23" spans="1:7" x14ac:dyDescent="0.2">
      <c r="A23" s="10" t="s">
        <v>346</v>
      </c>
      <c r="B23" s="12" t="s">
        <v>347</v>
      </c>
      <c r="C23" s="23">
        <f>SUMIF('ANTE-PROYECTO PROGRAMA 2017 '!$A$8:$A$1500,$A23,'ANTE-PROYECTO PROGRAMA 2017 '!C$8:C$1500)</f>
        <v>4863106192</v>
      </c>
      <c r="D23" s="23">
        <f>SUMIF('ANTE-PROYECTO PROGRAMA 2017 '!$A$8:$A$1500,$A23,'ANTE-PROYECTO PROGRAMA 2017 '!D$8:D$1500)</f>
        <v>0</v>
      </c>
      <c r="E23" s="23">
        <f>SUMIF('ANTE-PROYECTO PROGRAMA 2017 '!$A$8:$A$1500,$A23,'ANTE-PROYECTO PROGRAMA 2017 '!E$8:E$1500)</f>
        <v>4863106192</v>
      </c>
      <c r="F23" s="23">
        <f>SUMIF('ANTE-PROYECTO PROGRAMA 2017 '!$A$8:$A$1500,$A23,'ANTE-PROYECTO PROGRAMA 2017 '!F$8:F$1500)</f>
        <v>0</v>
      </c>
      <c r="G23" s="23">
        <f>SUMIF('ANTE-PROYECTO PROGRAMA 2017 '!$A$8:$A$1500,$A23,'ANTE-PROYECTO PROGRAMA 2017 '!G$8:G$1500)</f>
        <v>4863106192</v>
      </c>
    </row>
    <row r="24" spans="1:7" x14ac:dyDescent="0.2">
      <c r="A24" s="10" t="s">
        <v>305</v>
      </c>
      <c r="B24" s="12" t="s">
        <v>307</v>
      </c>
      <c r="C24" s="23">
        <f>SUMIF('ANTE-PROYECTO PROGRAMA 2017 '!$A$8:$A$1500,$A24,'ANTE-PROYECTO PROGRAMA 2017 '!C$8:C$1500)</f>
        <v>8838558383</v>
      </c>
      <c r="D24" s="23">
        <f>SUMIF('ANTE-PROYECTO PROGRAMA 2017 '!$A$8:$A$1500,$A24,'ANTE-PROYECTO PROGRAMA 2017 '!D$8:D$1500)</f>
        <v>0</v>
      </c>
      <c r="E24" s="23">
        <f>SUMIF('ANTE-PROYECTO PROGRAMA 2017 '!$A$8:$A$1500,$A24,'ANTE-PROYECTO PROGRAMA 2017 '!E$8:E$1500)</f>
        <v>8838558383</v>
      </c>
      <c r="F24" s="23">
        <f>SUMIF('ANTE-PROYECTO PROGRAMA 2017 '!$A$8:$A$1500,$A24,'ANTE-PROYECTO PROGRAMA 2017 '!F$8:F$1500)</f>
        <v>2923703996</v>
      </c>
      <c r="G24" s="23">
        <f>SUMIF('ANTE-PROYECTO PROGRAMA 2017 '!$A$8:$A$1500,$A24,'ANTE-PROYECTO PROGRAMA 2017 '!G$8:G$1500)</f>
        <v>11762262379</v>
      </c>
    </row>
    <row r="25" spans="1:7" x14ac:dyDescent="0.2">
      <c r="A25" s="20" t="s">
        <v>309</v>
      </c>
      <c r="B25" s="21"/>
      <c r="C25" s="17">
        <f t="shared" ref="C25:G25" si="10">SUM(C26:C30)</f>
        <v>6465300781</v>
      </c>
      <c r="D25" s="17">
        <f t="shared" ref="D25:E25" si="11">SUM(D26:D30)</f>
        <v>0</v>
      </c>
      <c r="E25" s="17">
        <f t="shared" si="11"/>
        <v>6465300781</v>
      </c>
      <c r="F25" s="17">
        <f t="shared" si="10"/>
        <v>1824835978</v>
      </c>
      <c r="G25" s="17">
        <f t="shared" si="10"/>
        <v>8290136759</v>
      </c>
    </row>
    <row r="26" spans="1:7" ht="38.25" x14ac:dyDescent="0.2">
      <c r="A26" s="52" t="s">
        <v>310</v>
      </c>
      <c r="B26" s="12" t="s">
        <v>315</v>
      </c>
      <c r="C26" s="23">
        <f>SUMIF('ANTE-PROYECTO PROGRAMA 2017 '!$A$8:$A$1500,$A26,'ANTE-PROYECTO PROGRAMA 2017 '!C$8:C$1500)</f>
        <v>6133746895</v>
      </c>
      <c r="D26" s="23">
        <f>SUMIF('ANTE-PROYECTO PROGRAMA 2017 '!$A$8:$A$1500,$A26,'ANTE-PROYECTO PROGRAMA 2017 '!D$8:D$1500)</f>
        <v>0</v>
      </c>
      <c r="E26" s="23">
        <f>SUMIF('ANTE-PROYECTO PROGRAMA 2017 '!$A$8:$A$1500,$A26,'ANTE-PROYECTO PROGRAMA 2017 '!E$8:E$1500)</f>
        <v>6133746895</v>
      </c>
      <c r="F26" s="23">
        <f>SUMIF('ANTE-PROYECTO PROGRAMA 2017 '!$A$8:$A$1500,$A26,'ANTE-PROYECTO PROGRAMA 2017 '!F$8:F$1500)</f>
        <v>1731255082</v>
      </c>
      <c r="G26" s="23">
        <f>SUMIF('ANTE-PROYECTO PROGRAMA 2017 '!$A$8:$A$1500,$A26,'ANTE-PROYECTO PROGRAMA 2017 '!G$8:G$1500)</f>
        <v>7865001977</v>
      </c>
    </row>
    <row r="27" spans="1:7" ht="25.5" hidden="1" x14ac:dyDescent="0.2">
      <c r="A27" s="52" t="s">
        <v>311</v>
      </c>
      <c r="B27" s="12" t="s">
        <v>316</v>
      </c>
      <c r="C27" s="23">
        <f>SUMIF('ANTE-PROYECTO PROGRAMA 2017 '!$A$8:$A$1500,$A27,'ANTE-PROYECTO PROGRAMA 2017 '!C$8:C$1500)</f>
        <v>0</v>
      </c>
      <c r="D27" s="23">
        <f>SUMIF('ANTE-PROYECTO PROGRAMA 2017 '!$A$8:$A$1500,$A27,'ANTE-PROYECTO PROGRAMA 2017 '!D$8:D$1500)</f>
        <v>0</v>
      </c>
      <c r="E27" s="23">
        <f>SUMIF('ANTE-PROYECTO PROGRAMA 2017 '!$A$8:$A$1500,$A27,'ANTE-PROYECTO PROGRAMA 2017 '!E$8:E$1500)</f>
        <v>0</v>
      </c>
      <c r="F27" s="23">
        <f>SUMIF('ANTE-PROYECTO PROGRAMA 2017 '!$A$8:$A$1500,$A27,'ANTE-PROYECTO PROGRAMA 2017 '!F$8:F$1500)</f>
        <v>0</v>
      </c>
      <c r="G27" s="23">
        <f>SUMIF('ANTE-PROYECTO PROGRAMA 2017 '!$A$8:$A$1500,$A27,'ANTE-PROYECTO PROGRAMA 2017 '!G$8:G$1500)</f>
        <v>0</v>
      </c>
    </row>
    <row r="28" spans="1:7" ht="25.5" hidden="1" x14ac:dyDescent="0.2">
      <c r="A28" s="52" t="s">
        <v>312</v>
      </c>
      <c r="B28" s="12" t="s">
        <v>317</v>
      </c>
      <c r="C28" s="23">
        <f>SUMIF('ANTE-PROYECTO PROGRAMA 2017 '!$A$8:$A$1500,$A28,'ANTE-PROYECTO PROGRAMA 2017 '!C$8:C$1500)</f>
        <v>0</v>
      </c>
      <c r="D28" s="23">
        <f>SUMIF('ANTE-PROYECTO PROGRAMA 2017 '!$A$8:$A$1500,$A28,'ANTE-PROYECTO PROGRAMA 2017 '!D$8:D$1500)</f>
        <v>0</v>
      </c>
      <c r="E28" s="23">
        <f>SUMIF('ANTE-PROYECTO PROGRAMA 2017 '!$A$8:$A$1500,$A28,'ANTE-PROYECTO PROGRAMA 2017 '!E$8:E$1500)</f>
        <v>0</v>
      </c>
      <c r="F28" s="23">
        <f>SUMIF('ANTE-PROYECTO PROGRAMA 2017 '!$A$8:$A$1500,$A28,'ANTE-PROYECTO PROGRAMA 2017 '!F$8:F$1500)</f>
        <v>0</v>
      </c>
      <c r="G28" s="23">
        <f>SUMIF('ANTE-PROYECTO PROGRAMA 2017 '!$A$8:$A$1500,$A28,'ANTE-PROYECTO PROGRAMA 2017 '!G$8:G$1500)</f>
        <v>0</v>
      </c>
    </row>
    <row r="29" spans="1:7" ht="38.25" hidden="1" x14ac:dyDescent="0.2">
      <c r="A29" s="52" t="s">
        <v>313</v>
      </c>
      <c r="B29" s="12" t="s">
        <v>318</v>
      </c>
      <c r="C29" s="23">
        <f>SUMIF('ANTE-PROYECTO PROGRAMA 2017 '!$A$8:$A$1500,$A29,'ANTE-PROYECTO PROGRAMA 2017 '!C$8:C$1500)</f>
        <v>0</v>
      </c>
      <c r="D29" s="23">
        <f>SUMIF('ANTE-PROYECTO PROGRAMA 2017 '!$A$8:$A$1500,$A29,'ANTE-PROYECTO PROGRAMA 2017 '!D$8:D$1500)</f>
        <v>0</v>
      </c>
      <c r="E29" s="23">
        <f>SUMIF('ANTE-PROYECTO PROGRAMA 2017 '!$A$8:$A$1500,$A29,'ANTE-PROYECTO PROGRAMA 2017 '!E$8:E$1500)</f>
        <v>0</v>
      </c>
      <c r="F29" s="23">
        <f>SUMIF('ANTE-PROYECTO PROGRAMA 2017 '!$A$8:$A$1500,$A29,'ANTE-PROYECTO PROGRAMA 2017 '!F$8:F$1500)</f>
        <v>0</v>
      </c>
      <c r="G29" s="23">
        <f>SUMIF('ANTE-PROYECTO PROGRAMA 2017 '!$A$8:$A$1500,$A29,'ANTE-PROYECTO PROGRAMA 2017 '!G$8:G$1500)</f>
        <v>0</v>
      </c>
    </row>
    <row r="30" spans="1:7" ht="25.5" x14ac:dyDescent="0.2">
      <c r="A30" s="52" t="s">
        <v>314</v>
      </c>
      <c r="B30" s="12" t="s">
        <v>319</v>
      </c>
      <c r="C30" s="23">
        <f>SUMIF('ANTE-PROYECTO PROGRAMA 2017 '!$A$8:$A$1500,$A30,'ANTE-PROYECTO PROGRAMA 2017 '!C$8:C$1500)</f>
        <v>331553886</v>
      </c>
      <c r="D30" s="23">
        <f>SUMIF('ANTE-PROYECTO PROGRAMA 2017 '!$A$8:$A$1500,$A30,'ANTE-PROYECTO PROGRAMA 2017 '!D$8:D$1500)</f>
        <v>0</v>
      </c>
      <c r="E30" s="23">
        <f>SUMIF('ANTE-PROYECTO PROGRAMA 2017 '!$A$8:$A$1500,$A30,'ANTE-PROYECTO PROGRAMA 2017 '!E$8:E$1500)</f>
        <v>331553886</v>
      </c>
      <c r="F30" s="23">
        <f>SUMIF('ANTE-PROYECTO PROGRAMA 2017 '!$A$8:$A$1500,$A30,'ANTE-PROYECTO PROGRAMA 2017 '!F$8:F$1500)</f>
        <v>93580896</v>
      </c>
      <c r="G30" s="23">
        <f>SUMIF('ANTE-PROYECTO PROGRAMA 2017 '!$A$8:$A$1500,$A30,'ANTE-PROYECTO PROGRAMA 2017 '!G$8:G$1500)</f>
        <v>425134782</v>
      </c>
    </row>
    <row r="31" spans="1:7" x14ac:dyDescent="0.2">
      <c r="A31" s="20" t="s">
        <v>320</v>
      </c>
      <c r="B31" s="21"/>
      <c r="C31" s="17">
        <f t="shared" ref="C31:G31" si="12">SUM(C32:C35)</f>
        <v>6462931666</v>
      </c>
      <c r="D31" s="17">
        <f t="shared" ref="D31:E31" si="13">SUM(D32:D35)</f>
        <v>0</v>
      </c>
      <c r="E31" s="17">
        <f t="shared" si="13"/>
        <v>6462931666</v>
      </c>
      <c r="F31" s="17">
        <f t="shared" si="12"/>
        <v>1793018414</v>
      </c>
      <c r="G31" s="17">
        <f t="shared" si="12"/>
        <v>8255950080</v>
      </c>
    </row>
    <row r="32" spans="1:7" ht="38.25" x14ac:dyDescent="0.2">
      <c r="A32" s="52" t="s">
        <v>321</v>
      </c>
      <c r="B32" s="12" t="s">
        <v>325</v>
      </c>
      <c r="C32" s="23">
        <f>SUMIF('ANTE-PROYECTO PROGRAMA 2017 '!$A$8:$A$1500,$A32,'ANTE-PROYECTO PROGRAMA 2017 '!C$8:C$1500)</f>
        <v>3368587484</v>
      </c>
      <c r="D32" s="23">
        <f>SUMIF('ANTE-PROYECTO PROGRAMA 2017 '!$A$8:$A$1500,$A32,'ANTE-PROYECTO PROGRAMA 2017 '!D$8:D$1500)</f>
        <v>0</v>
      </c>
      <c r="E32" s="23">
        <f>SUMIF('ANTE-PROYECTO PROGRAMA 2017 '!$A$8:$A$1500,$A32,'ANTE-PROYECTO PROGRAMA 2017 '!E$8:E$1500)</f>
        <v>3368587484</v>
      </c>
      <c r="F32" s="23">
        <f>SUMIF('ANTE-PROYECTO PROGRAMA 2017 '!$A$8:$A$1500,$A32,'ANTE-PROYECTO PROGRAMA 2017 '!F$8:F$1500)</f>
        <v>950786346</v>
      </c>
      <c r="G32" s="23">
        <f>SUMIF('ANTE-PROYECTO PROGRAMA 2017 '!$A$8:$A$1500,$A32,'ANTE-PROYECTO PROGRAMA 2017 '!G$8:G$1500)</f>
        <v>4319373830</v>
      </c>
    </row>
    <row r="33" spans="1:7" ht="38.25" x14ac:dyDescent="0.2">
      <c r="A33" s="52" t="s">
        <v>322</v>
      </c>
      <c r="B33" s="12" t="s">
        <v>326</v>
      </c>
      <c r="C33" s="23">
        <f>SUMIF('ANTE-PROYECTO PROGRAMA 2017 '!$A$8:$A$1500,$A33,'ANTE-PROYECTO PROGRAMA 2017 '!C$8:C$1500)</f>
        <v>994661658</v>
      </c>
      <c r="D33" s="23">
        <f>SUMIF('ANTE-PROYECTO PROGRAMA 2017 '!$A$8:$A$1500,$A33,'ANTE-PROYECTO PROGRAMA 2017 '!D$8:D$1500)</f>
        <v>0</v>
      </c>
      <c r="E33" s="23">
        <f>SUMIF('ANTE-PROYECTO PROGRAMA 2017 '!$A$8:$A$1500,$A33,'ANTE-PROYECTO PROGRAMA 2017 '!E$8:E$1500)</f>
        <v>994661658</v>
      </c>
      <c r="F33" s="23">
        <f>SUMIF('ANTE-PROYECTO PROGRAMA 2017 '!$A$8:$A$1500,$A33,'ANTE-PROYECTO PROGRAMA 2017 '!F$8:F$1500)</f>
        <v>280743690</v>
      </c>
      <c r="G33" s="23">
        <f>SUMIF('ANTE-PROYECTO PROGRAMA 2017 '!$A$8:$A$1500,$A33,'ANTE-PROYECTO PROGRAMA 2017 '!G$8:G$1500)</f>
        <v>1275405348</v>
      </c>
    </row>
    <row r="34" spans="1:7" ht="25.5" x14ac:dyDescent="0.2">
      <c r="A34" s="52" t="s">
        <v>323</v>
      </c>
      <c r="B34" s="12" t="s">
        <v>327</v>
      </c>
      <c r="C34" s="23">
        <f>SUMIF('ANTE-PROYECTO PROGRAMA 2017 '!$A$8:$A$1500,$A34,'ANTE-PROYECTO PROGRAMA 2017 '!C$8:C$1500)</f>
        <v>1989323317</v>
      </c>
      <c r="D34" s="23">
        <f>SUMIF('ANTE-PROYECTO PROGRAMA 2017 '!$A$8:$A$1500,$A34,'ANTE-PROYECTO PROGRAMA 2017 '!D$8:D$1500)</f>
        <v>0</v>
      </c>
      <c r="E34" s="23">
        <f>SUMIF('ANTE-PROYECTO PROGRAMA 2017 '!$A$8:$A$1500,$A34,'ANTE-PROYECTO PROGRAMA 2017 '!E$8:E$1500)</f>
        <v>1989323317</v>
      </c>
      <c r="F34" s="23">
        <f>SUMIF('ANTE-PROYECTO PROGRAMA 2017 '!$A$8:$A$1500,$A34,'ANTE-PROYECTO PROGRAMA 2017 '!F$8:F$1500)</f>
        <v>561488378</v>
      </c>
      <c r="G34" s="23">
        <f>SUMIF('ANTE-PROYECTO PROGRAMA 2017 '!$A$8:$A$1500,$A34,'ANTE-PROYECTO PROGRAMA 2017 '!G$8:G$1500)</f>
        <v>2550811695</v>
      </c>
    </row>
    <row r="35" spans="1:7" ht="25.5" x14ac:dyDescent="0.2">
      <c r="A35" s="52" t="s">
        <v>324</v>
      </c>
      <c r="B35" s="12" t="s">
        <v>328</v>
      </c>
      <c r="C35" s="23">
        <f>SUMIF('ANTE-PROYECTO PROGRAMA 2017 '!$A$8:$A$1500,$A35,'ANTE-PROYECTO PROGRAMA 2017 '!C$8:C$1500)</f>
        <v>110359207</v>
      </c>
      <c r="D35" s="23">
        <f>SUMIF('ANTE-PROYECTO PROGRAMA 2017 '!$A$8:$A$1500,$A35,'ANTE-PROYECTO PROGRAMA 2017 '!D$8:D$1500)</f>
        <v>0</v>
      </c>
      <c r="E35" s="23">
        <f>SUMIF('ANTE-PROYECTO PROGRAMA 2017 '!$A$8:$A$1500,$A35,'ANTE-PROYECTO PROGRAMA 2017 '!E$8:E$1500)</f>
        <v>110359207</v>
      </c>
      <c r="F35" s="23">
        <f>SUMIF('ANTE-PROYECTO PROGRAMA 2017 '!$A$8:$A$1500,$A35,'ANTE-PROYECTO PROGRAMA 2017 '!F$8:F$1500)</f>
        <v>0</v>
      </c>
      <c r="G35" s="23">
        <f>SUMIF('ANTE-PROYECTO PROGRAMA 2017 '!$A$8:$A$1500,$A35,'ANTE-PROYECTO PROGRAMA 2017 '!G$8:G$1500)</f>
        <v>110359207</v>
      </c>
    </row>
    <row r="36" spans="1:7" x14ac:dyDescent="0.2">
      <c r="A36" s="20" t="s">
        <v>331</v>
      </c>
      <c r="B36" s="21" t="s">
        <v>377</v>
      </c>
      <c r="C36" s="17">
        <f t="shared" ref="C36:G36" si="14">SUM(C37:C38)</f>
        <v>300000</v>
      </c>
      <c r="D36" s="17">
        <f t="shared" ref="D36:E36" si="15">SUM(D37:D38)</f>
        <v>0</v>
      </c>
      <c r="E36" s="17">
        <f t="shared" si="15"/>
        <v>300000</v>
      </c>
      <c r="F36" s="17">
        <f t="shared" si="14"/>
        <v>0</v>
      </c>
      <c r="G36" s="17">
        <f t="shared" si="14"/>
        <v>300000</v>
      </c>
    </row>
    <row r="37" spans="1:7" x14ac:dyDescent="0.2">
      <c r="A37" s="52" t="s">
        <v>375</v>
      </c>
      <c r="B37" s="12" t="s">
        <v>376</v>
      </c>
      <c r="C37" s="23">
        <f>SUMIF('ANTE-PROYECTO PROGRAMA 2017 '!$A$8:$A$1500,$A37,'ANTE-PROYECTO PROGRAMA 2017 '!C$8:C$1500)</f>
        <v>300000</v>
      </c>
      <c r="D37" s="23">
        <f>SUMIF('ANTE-PROYECTO PROGRAMA 2017 '!$A$8:$A$1500,$A37,'ANTE-PROYECTO PROGRAMA 2017 '!D$8:D$1500)</f>
        <v>0</v>
      </c>
      <c r="E37" s="23">
        <f>SUMIF('ANTE-PROYECTO PROGRAMA 2017 '!$A$8:$A$1500,$A37,'ANTE-PROYECTO PROGRAMA 2017 '!E$8:E$1500)</f>
        <v>300000</v>
      </c>
      <c r="F37" s="23">
        <f>SUMIF('ANTE-PROYECTO PROGRAMA 2017 '!$A$8:$A$1500,$A37,'ANTE-PROYECTO PROGRAMA 2017 '!F$8:F$1500)</f>
        <v>0</v>
      </c>
      <c r="G37" s="23">
        <f>SUMIF('ANTE-PROYECTO PROGRAMA 2017 '!$A$8:$A$1500,$A37,'ANTE-PROYECTO PROGRAMA 2017 '!G$8:G$1500)</f>
        <v>300000</v>
      </c>
    </row>
    <row r="38" spans="1:7" hidden="1" x14ac:dyDescent="0.2">
      <c r="A38" s="52" t="s">
        <v>329</v>
      </c>
      <c r="B38" s="12" t="s">
        <v>330</v>
      </c>
      <c r="C38" s="23">
        <f>SUMIF('ANTE-PROYECTO PROGRAMA 2017 '!$A$8:$A$1500,$A38,'ANTE-PROYECTO PROGRAMA 2017 '!C$8:C$1500)</f>
        <v>0</v>
      </c>
      <c r="D38" s="23">
        <f>SUMIF('ANTE-PROYECTO PROGRAMA 2017 '!$A$8:$A$1500,$A38,'ANTE-PROYECTO PROGRAMA 2017 '!D$8:D$1500)</f>
        <v>0</v>
      </c>
      <c r="E38" s="23">
        <f>SUMIF('ANTE-PROYECTO PROGRAMA 2017 '!$A$8:$A$1500,$A38,'ANTE-PROYECTO PROGRAMA 2017 '!E$8:E$1500)</f>
        <v>0</v>
      </c>
      <c r="F38" s="23">
        <f>SUMIF('ANTE-PROYECTO PROGRAMA 2017 '!$A$8:$A$1500,$A38,'ANTE-PROYECTO PROGRAMA 2017 '!F$8:F$1500)</f>
        <v>0</v>
      </c>
      <c r="G38" s="23">
        <f>SUMIF('ANTE-PROYECTO PROGRAMA 2017 '!$A$8:$A$1500,$A38,'ANTE-PROYECTO PROGRAMA 2017 '!G$8:G$1500)</f>
        <v>0</v>
      </c>
    </row>
    <row r="39" spans="1:7" x14ac:dyDescent="0.2">
      <c r="A39" s="52"/>
      <c r="B39" s="12"/>
      <c r="C39" s="23"/>
      <c r="D39" s="23"/>
      <c r="E39" s="23"/>
      <c r="F39" s="23"/>
      <c r="G39" s="23"/>
    </row>
    <row r="40" spans="1:7" x14ac:dyDescent="0.2">
      <c r="A40" s="20">
        <v>1</v>
      </c>
      <c r="B40" s="21" t="s">
        <v>5</v>
      </c>
      <c r="C40" s="17">
        <f t="shared" ref="C40:G40" si="16">+C41+C47+C53+C61+C69+C75+C79+C83+C93+C97</f>
        <v>10486597176</v>
      </c>
      <c r="D40" s="17">
        <f t="shared" ref="D40:E40" si="17">+D41+D47+D53+D61+D69+D75+D79+D83+D93+D97</f>
        <v>0</v>
      </c>
      <c r="E40" s="17">
        <f t="shared" si="17"/>
        <v>10486597176</v>
      </c>
      <c r="F40" s="17">
        <f t="shared" si="16"/>
        <v>7613196925</v>
      </c>
      <c r="G40" s="17">
        <f t="shared" si="16"/>
        <v>18099794101</v>
      </c>
    </row>
    <row r="41" spans="1:7" x14ac:dyDescent="0.2">
      <c r="A41" s="20" t="s">
        <v>6</v>
      </c>
      <c r="B41" s="21" t="s">
        <v>7</v>
      </c>
      <c r="C41" s="17">
        <f t="shared" ref="C41:G41" si="18">SUM(C42:C46)</f>
        <v>1709338503</v>
      </c>
      <c r="D41" s="17">
        <f t="shared" ref="D41:E41" si="19">SUM(D42:D46)</f>
        <v>0</v>
      </c>
      <c r="E41" s="17">
        <f t="shared" si="19"/>
        <v>1709338503</v>
      </c>
      <c r="F41" s="17">
        <f t="shared" si="18"/>
        <v>1978469051</v>
      </c>
      <c r="G41" s="17">
        <f t="shared" si="18"/>
        <v>3687807554</v>
      </c>
    </row>
    <row r="42" spans="1:7" ht="25.5" x14ac:dyDescent="0.2">
      <c r="A42" s="11" t="s">
        <v>137</v>
      </c>
      <c r="B42" s="12" t="s">
        <v>147</v>
      </c>
      <c r="C42" s="23">
        <f>SUMIF('ANTE-PROYECTO PROGRAMA 2017 '!$A$8:$A$1500,$A42,'ANTE-PROYECTO PROGRAMA 2017 '!C$8:C$1500)</f>
        <v>731767222</v>
      </c>
      <c r="D42" s="23">
        <f>SUMIF('ANTE-PROYECTO PROGRAMA 2017 '!$A$8:$A$1500,$A42,'ANTE-PROYECTO PROGRAMA 2017 '!D$8:D$1500)</f>
        <v>0</v>
      </c>
      <c r="E42" s="23">
        <f>SUMIF('ANTE-PROYECTO PROGRAMA 2017 '!$A$8:$A$1500,$A42,'ANTE-PROYECTO PROGRAMA 2017 '!E$8:E$1500)</f>
        <v>731767222</v>
      </c>
      <c r="F42" s="23">
        <f>SUMIF('ANTE-PROYECTO PROGRAMA 2017 '!$A$8:$A$1500,$A42,'ANTE-PROYECTO PROGRAMA 2017 '!F$8:F$1500)</f>
        <v>0</v>
      </c>
      <c r="G42" s="23">
        <f>SUMIF('ANTE-PROYECTO PROGRAMA 2017 '!$A$8:$A$1500,$A42,'ANTE-PROYECTO PROGRAMA 2017 '!G$8:G$1500)</f>
        <v>731767222</v>
      </c>
    </row>
    <row r="43" spans="1:7" ht="25.5" x14ac:dyDescent="0.2">
      <c r="A43" s="11" t="s">
        <v>83</v>
      </c>
      <c r="B43" s="12" t="s">
        <v>148</v>
      </c>
      <c r="C43" s="23">
        <f>SUMIF('ANTE-PROYECTO PROGRAMA 2017 '!$A$8:$A$1500,$A43,'ANTE-PROYECTO PROGRAMA 2017 '!C$8:C$1500)</f>
        <v>10023500</v>
      </c>
      <c r="D43" s="23">
        <f>SUMIF('ANTE-PROYECTO PROGRAMA 2017 '!$A$8:$A$1500,$A43,'ANTE-PROYECTO PROGRAMA 2017 '!D$8:D$1500)</f>
        <v>0</v>
      </c>
      <c r="E43" s="23">
        <f>SUMIF('ANTE-PROYECTO PROGRAMA 2017 '!$A$8:$A$1500,$A43,'ANTE-PROYECTO PROGRAMA 2017 '!E$8:E$1500)</f>
        <v>10023500</v>
      </c>
      <c r="F43" s="23">
        <f>SUMIF('ANTE-PROYECTO PROGRAMA 2017 '!$A$8:$A$1500,$A43,'ANTE-PROYECTO PROGRAMA 2017 '!F$8:F$1500)</f>
        <v>0</v>
      </c>
      <c r="G43" s="23">
        <f>SUMIF('ANTE-PROYECTO PROGRAMA 2017 '!$A$8:$A$1500,$A43,'ANTE-PROYECTO PROGRAMA 2017 '!G$8:G$1500)</f>
        <v>10023500</v>
      </c>
    </row>
    <row r="44" spans="1:7" x14ac:dyDescent="0.2">
      <c r="A44" s="11" t="s">
        <v>149</v>
      </c>
      <c r="B44" s="12" t="s">
        <v>150</v>
      </c>
      <c r="C44" s="23">
        <f>SUMIF('ANTE-PROYECTO PROGRAMA 2017 '!$A$8:$A$1500,$A44,'ANTE-PROYECTO PROGRAMA 2017 '!C$8:C$1500)</f>
        <v>913108797</v>
      </c>
      <c r="D44" s="23">
        <f>SUMIF('ANTE-PROYECTO PROGRAMA 2017 '!$A$8:$A$1500,$A44,'ANTE-PROYECTO PROGRAMA 2017 '!D$8:D$1500)</f>
        <v>0</v>
      </c>
      <c r="E44" s="23">
        <f>SUMIF('ANTE-PROYECTO PROGRAMA 2017 '!$A$8:$A$1500,$A44,'ANTE-PROYECTO PROGRAMA 2017 '!E$8:E$1500)</f>
        <v>913108797</v>
      </c>
      <c r="F44" s="23">
        <f>SUMIF('ANTE-PROYECTO PROGRAMA 2017 '!$A$8:$A$1500,$A44,'ANTE-PROYECTO PROGRAMA 2017 '!F$8:F$1500)</f>
        <v>108069191</v>
      </c>
      <c r="G44" s="23">
        <f>SUMIF('ANTE-PROYECTO PROGRAMA 2017 '!$A$8:$A$1500,$A44,'ANTE-PROYECTO PROGRAMA 2017 '!G$8:G$1500)</f>
        <v>1021177988</v>
      </c>
    </row>
    <row r="45" spans="1:7" ht="25.5" x14ac:dyDescent="0.2">
      <c r="A45" s="11" t="s">
        <v>151</v>
      </c>
      <c r="B45" s="12" t="s">
        <v>152</v>
      </c>
      <c r="C45" s="23">
        <f>SUMIF('ANTE-PROYECTO PROGRAMA 2017 '!$A$8:$A$1500,$A45,'ANTE-PROYECTO PROGRAMA 2017 '!C$8:C$1500)</f>
        <v>44513984</v>
      </c>
      <c r="D45" s="23">
        <f>SUMIF('ANTE-PROYECTO PROGRAMA 2017 '!$A$8:$A$1500,$A45,'ANTE-PROYECTO PROGRAMA 2017 '!D$8:D$1500)</f>
        <v>0</v>
      </c>
      <c r="E45" s="23">
        <f>SUMIF('ANTE-PROYECTO PROGRAMA 2017 '!$A$8:$A$1500,$A45,'ANTE-PROYECTO PROGRAMA 2017 '!E$8:E$1500)</f>
        <v>44513984</v>
      </c>
      <c r="F45" s="23">
        <f>SUMIF('ANTE-PROYECTO PROGRAMA 2017 '!$A$8:$A$1500,$A45,'ANTE-PROYECTO PROGRAMA 2017 '!F$8:F$1500)</f>
        <v>120000000</v>
      </c>
      <c r="G45" s="23">
        <f>SUMIF('ANTE-PROYECTO PROGRAMA 2017 '!$A$8:$A$1500,$A45,'ANTE-PROYECTO PROGRAMA 2017 '!G$8:G$1500)</f>
        <v>164513984</v>
      </c>
    </row>
    <row r="46" spans="1:7" x14ac:dyDescent="0.2">
      <c r="A46" s="11" t="s">
        <v>8</v>
      </c>
      <c r="B46" s="12" t="s">
        <v>153</v>
      </c>
      <c r="C46" s="23">
        <f>SUMIF('ANTE-PROYECTO PROGRAMA 2017 '!$A$8:$A$1500,$A46,'ANTE-PROYECTO PROGRAMA 2017 '!C$8:C$1500)</f>
        <v>9925000</v>
      </c>
      <c r="D46" s="23">
        <f>SUMIF('ANTE-PROYECTO PROGRAMA 2017 '!$A$8:$A$1500,$A46,'ANTE-PROYECTO PROGRAMA 2017 '!D$8:D$1500)</f>
        <v>0</v>
      </c>
      <c r="E46" s="23">
        <f>SUMIF('ANTE-PROYECTO PROGRAMA 2017 '!$A$8:$A$1500,$A46,'ANTE-PROYECTO PROGRAMA 2017 '!E$8:E$1500)</f>
        <v>9925000</v>
      </c>
      <c r="F46" s="23">
        <f>SUMIF('ANTE-PROYECTO PROGRAMA 2017 '!$A$8:$A$1500,$A46,'ANTE-PROYECTO PROGRAMA 2017 '!F$8:F$1500)</f>
        <v>1750399860</v>
      </c>
      <c r="G46" s="23">
        <f>SUMIF('ANTE-PROYECTO PROGRAMA 2017 '!$A$8:$A$1500,$A46,'ANTE-PROYECTO PROGRAMA 2017 '!G$8:G$1500)</f>
        <v>1760324860</v>
      </c>
    </row>
    <row r="47" spans="1:7" x14ac:dyDescent="0.2">
      <c r="A47" s="20" t="s">
        <v>126</v>
      </c>
      <c r="B47" s="21" t="s">
        <v>128</v>
      </c>
      <c r="C47" s="17">
        <f t="shared" ref="C47:G47" si="20">SUM(C48:C52)</f>
        <v>5314251661</v>
      </c>
      <c r="D47" s="17">
        <f t="shared" ref="D47:E47" si="21">SUM(D48:D52)</f>
        <v>0</v>
      </c>
      <c r="E47" s="17">
        <f t="shared" si="21"/>
        <v>5314251661</v>
      </c>
      <c r="F47" s="17">
        <f t="shared" si="20"/>
        <v>2572368098</v>
      </c>
      <c r="G47" s="17">
        <f t="shared" si="20"/>
        <v>7886619759</v>
      </c>
    </row>
    <row r="48" spans="1:7" x14ac:dyDescent="0.2">
      <c r="A48" s="11" t="s">
        <v>154</v>
      </c>
      <c r="B48" s="12" t="s">
        <v>155</v>
      </c>
      <c r="C48" s="23">
        <f>SUMIF('ANTE-PROYECTO PROGRAMA 2017 '!$A$8:$A$1500,$A48,'ANTE-PROYECTO PROGRAMA 2017 '!C$8:C$1500)</f>
        <v>3241664208</v>
      </c>
      <c r="D48" s="23">
        <f>SUMIF('ANTE-PROYECTO PROGRAMA 2017 '!$A$8:$A$1500,$A48,'ANTE-PROYECTO PROGRAMA 2017 '!D$8:D$1500)</f>
        <v>0</v>
      </c>
      <c r="E48" s="23">
        <f>SUMIF('ANTE-PROYECTO PROGRAMA 2017 '!$A$8:$A$1500,$A48,'ANTE-PROYECTO PROGRAMA 2017 '!E$8:E$1500)</f>
        <v>3241664208</v>
      </c>
      <c r="F48" s="23">
        <f>SUMIF('ANTE-PROYECTO PROGRAMA 2017 '!$A$8:$A$1500,$A48,'ANTE-PROYECTO PROGRAMA 2017 '!F$8:F$1500)</f>
        <v>122480640</v>
      </c>
      <c r="G48" s="23">
        <f>SUMIF('ANTE-PROYECTO PROGRAMA 2017 '!$A$8:$A$1500,$A48,'ANTE-PROYECTO PROGRAMA 2017 '!G$8:G$1500)</f>
        <v>3364144848</v>
      </c>
    </row>
    <row r="49" spans="1:7" x14ac:dyDescent="0.2">
      <c r="A49" s="11" t="s">
        <v>156</v>
      </c>
      <c r="B49" s="12" t="s">
        <v>157</v>
      </c>
      <c r="C49" s="23">
        <f>SUMIF('ANTE-PROYECTO PROGRAMA 2017 '!$A$8:$A$1500,$A49,'ANTE-PROYECTO PROGRAMA 2017 '!C$8:C$1500)</f>
        <v>1251955405</v>
      </c>
      <c r="D49" s="23">
        <f>SUMIF('ANTE-PROYECTO PROGRAMA 2017 '!$A$8:$A$1500,$A49,'ANTE-PROYECTO PROGRAMA 2017 '!D$8:D$1500)</f>
        <v>0</v>
      </c>
      <c r="E49" s="23">
        <f>SUMIF('ANTE-PROYECTO PROGRAMA 2017 '!$A$8:$A$1500,$A49,'ANTE-PROYECTO PROGRAMA 2017 '!E$8:E$1500)</f>
        <v>1251955405</v>
      </c>
      <c r="F49" s="23">
        <f>SUMIF('ANTE-PROYECTO PROGRAMA 2017 '!$A$8:$A$1500,$A49,'ANTE-PROYECTO PROGRAMA 2017 '!F$8:F$1500)</f>
        <v>93404160</v>
      </c>
      <c r="G49" s="23">
        <f>SUMIF('ANTE-PROYECTO PROGRAMA 2017 '!$A$8:$A$1500,$A49,'ANTE-PROYECTO PROGRAMA 2017 '!G$8:G$1500)</f>
        <v>1345359565</v>
      </c>
    </row>
    <row r="50" spans="1:7" x14ac:dyDescent="0.2">
      <c r="A50" s="11" t="s">
        <v>158</v>
      </c>
      <c r="B50" s="12" t="s">
        <v>159</v>
      </c>
      <c r="C50" s="23">
        <f>SUMIF('ANTE-PROYECTO PROGRAMA 2017 '!$A$8:$A$1500,$A50,'ANTE-PROYECTO PROGRAMA 2017 '!C$8:C$1500)</f>
        <v>22220000</v>
      </c>
      <c r="D50" s="23">
        <f>SUMIF('ANTE-PROYECTO PROGRAMA 2017 '!$A$8:$A$1500,$A50,'ANTE-PROYECTO PROGRAMA 2017 '!D$8:D$1500)</f>
        <v>0</v>
      </c>
      <c r="E50" s="23">
        <f>SUMIF('ANTE-PROYECTO PROGRAMA 2017 '!$A$8:$A$1500,$A50,'ANTE-PROYECTO PROGRAMA 2017 '!E$8:E$1500)</f>
        <v>22220000</v>
      </c>
      <c r="F50" s="23">
        <f>SUMIF('ANTE-PROYECTO PROGRAMA 2017 '!$A$8:$A$1500,$A50,'ANTE-PROYECTO PROGRAMA 2017 '!F$8:F$1500)</f>
        <v>3000000</v>
      </c>
      <c r="G50" s="23">
        <f>SUMIF('ANTE-PROYECTO PROGRAMA 2017 '!$A$8:$A$1500,$A50,'ANTE-PROYECTO PROGRAMA 2017 '!G$8:G$1500)</f>
        <v>25220000</v>
      </c>
    </row>
    <row r="51" spans="1:7" x14ac:dyDescent="0.2">
      <c r="A51" s="11" t="s">
        <v>127</v>
      </c>
      <c r="B51" s="12" t="s">
        <v>160</v>
      </c>
      <c r="C51" s="23">
        <f>SUMIF('ANTE-PROYECTO PROGRAMA 2017 '!$A$8:$A$1500,$A51,'ANTE-PROYECTO PROGRAMA 2017 '!C$8:C$1500)</f>
        <v>622182420</v>
      </c>
      <c r="D51" s="23">
        <f>SUMIF('ANTE-PROYECTO PROGRAMA 2017 '!$A$8:$A$1500,$A51,'ANTE-PROYECTO PROGRAMA 2017 '!D$8:D$1500)</f>
        <v>0</v>
      </c>
      <c r="E51" s="23">
        <f>SUMIF('ANTE-PROYECTO PROGRAMA 2017 '!$A$8:$A$1500,$A51,'ANTE-PROYECTO PROGRAMA 2017 '!E$8:E$1500)</f>
        <v>622182420</v>
      </c>
      <c r="F51" s="23">
        <f>SUMIF('ANTE-PROYECTO PROGRAMA 2017 '!$A$8:$A$1500,$A51,'ANTE-PROYECTO PROGRAMA 2017 '!F$8:F$1500)</f>
        <v>2318239298</v>
      </c>
      <c r="G51" s="23">
        <f>SUMIF('ANTE-PROYECTO PROGRAMA 2017 '!$A$8:$A$1500,$A51,'ANTE-PROYECTO PROGRAMA 2017 '!G$8:G$1500)</f>
        <v>2940421718</v>
      </c>
    </row>
    <row r="52" spans="1:7" x14ac:dyDescent="0.2">
      <c r="A52" s="11" t="s">
        <v>161</v>
      </c>
      <c r="B52" s="12" t="s">
        <v>162</v>
      </c>
      <c r="C52" s="23">
        <f>SUMIF('ANTE-PROYECTO PROGRAMA 2017 '!$A$8:$A$1500,$A52,'ANTE-PROYECTO PROGRAMA 2017 '!C$8:C$1500)</f>
        <v>176229628</v>
      </c>
      <c r="D52" s="23">
        <f>SUMIF('ANTE-PROYECTO PROGRAMA 2017 '!$A$8:$A$1500,$A52,'ANTE-PROYECTO PROGRAMA 2017 '!D$8:D$1500)</f>
        <v>0</v>
      </c>
      <c r="E52" s="23">
        <f>SUMIF('ANTE-PROYECTO PROGRAMA 2017 '!$A$8:$A$1500,$A52,'ANTE-PROYECTO PROGRAMA 2017 '!E$8:E$1500)</f>
        <v>176229628</v>
      </c>
      <c r="F52" s="23">
        <f>SUMIF('ANTE-PROYECTO PROGRAMA 2017 '!$A$8:$A$1500,$A52,'ANTE-PROYECTO PROGRAMA 2017 '!F$8:F$1500)</f>
        <v>35244000</v>
      </c>
      <c r="G52" s="23">
        <f>SUMIF('ANTE-PROYECTO PROGRAMA 2017 '!$A$8:$A$1500,$A52,'ANTE-PROYECTO PROGRAMA 2017 '!G$8:G$1500)</f>
        <v>211473628</v>
      </c>
    </row>
    <row r="53" spans="1:7" ht="25.5" x14ac:dyDescent="0.2">
      <c r="A53" s="25" t="s">
        <v>9</v>
      </c>
      <c r="B53" s="21" t="s">
        <v>10</v>
      </c>
      <c r="C53" s="17">
        <f t="shared" ref="C53:G53" si="22">SUM(C54:C60)</f>
        <v>67440200</v>
      </c>
      <c r="D53" s="17">
        <f t="shared" ref="D53:E53" si="23">SUM(D54:D60)</f>
        <v>0</v>
      </c>
      <c r="E53" s="17">
        <f t="shared" si="23"/>
        <v>67440200</v>
      </c>
      <c r="F53" s="17">
        <f t="shared" si="22"/>
        <v>17067000</v>
      </c>
      <c r="G53" s="17">
        <f t="shared" si="22"/>
        <v>84507200</v>
      </c>
    </row>
    <row r="54" spans="1:7" x14ac:dyDescent="0.2">
      <c r="A54" s="11" t="s">
        <v>11</v>
      </c>
      <c r="B54" s="12" t="s">
        <v>163</v>
      </c>
      <c r="C54" s="23">
        <f>SUMIF('ANTE-PROYECTO PROGRAMA 2017 '!$A$8:$A$1500,$A54,'ANTE-PROYECTO PROGRAMA 2017 '!C$8:C$1500)</f>
        <v>10220000</v>
      </c>
      <c r="D54" s="23">
        <f>SUMIF('ANTE-PROYECTO PROGRAMA 2017 '!$A$8:$A$1500,$A54,'ANTE-PROYECTO PROGRAMA 2017 '!D$8:D$1500)</f>
        <v>0</v>
      </c>
      <c r="E54" s="23">
        <f>SUMIF('ANTE-PROYECTO PROGRAMA 2017 '!$A$8:$A$1500,$A54,'ANTE-PROYECTO PROGRAMA 2017 '!E$8:E$1500)</f>
        <v>10220000</v>
      </c>
      <c r="F54" s="23">
        <f>SUMIF('ANTE-PROYECTO PROGRAMA 2017 '!$A$8:$A$1500,$A54,'ANTE-PROYECTO PROGRAMA 2017 '!F$8:F$1500)</f>
        <v>0</v>
      </c>
      <c r="G54" s="23">
        <f>SUMIF('ANTE-PROYECTO PROGRAMA 2017 '!$A$8:$A$1500,$A54,'ANTE-PROYECTO PROGRAMA 2017 '!G$8:G$1500)</f>
        <v>10220000</v>
      </c>
    </row>
    <row r="55" spans="1:7" x14ac:dyDescent="0.2">
      <c r="A55" s="11" t="s">
        <v>164</v>
      </c>
      <c r="B55" s="12" t="s">
        <v>165</v>
      </c>
      <c r="C55" s="23">
        <f>SUMIF('ANTE-PROYECTO PROGRAMA 2017 '!$A$8:$A$1500,$A55,'ANTE-PROYECTO PROGRAMA 2017 '!C$8:C$1500)</f>
        <v>3300000</v>
      </c>
      <c r="D55" s="23">
        <f>SUMIF('ANTE-PROYECTO PROGRAMA 2017 '!$A$8:$A$1500,$A55,'ANTE-PROYECTO PROGRAMA 2017 '!D$8:D$1500)</f>
        <v>0</v>
      </c>
      <c r="E55" s="23">
        <f>SUMIF('ANTE-PROYECTO PROGRAMA 2017 '!$A$8:$A$1500,$A55,'ANTE-PROYECTO PROGRAMA 2017 '!E$8:E$1500)</f>
        <v>3300000</v>
      </c>
      <c r="F55" s="23">
        <f>SUMIF('ANTE-PROYECTO PROGRAMA 2017 '!$A$8:$A$1500,$A55,'ANTE-PROYECTO PROGRAMA 2017 '!F$8:F$1500)</f>
        <v>11865000</v>
      </c>
      <c r="G55" s="23">
        <f>SUMIF('ANTE-PROYECTO PROGRAMA 2017 '!$A$8:$A$1500,$A55,'ANTE-PROYECTO PROGRAMA 2017 '!G$8:G$1500)</f>
        <v>15165000</v>
      </c>
    </row>
    <row r="56" spans="1:7" x14ac:dyDescent="0.2">
      <c r="A56" s="11" t="s">
        <v>12</v>
      </c>
      <c r="B56" s="12" t="s">
        <v>166</v>
      </c>
      <c r="C56" s="23">
        <f>SUMIF('ANTE-PROYECTO PROGRAMA 2017 '!$A$8:$A$1500,$A56,'ANTE-PROYECTO PROGRAMA 2017 '!C$8:C$1500)</f>
        <v>20410000</v>
      </c>
      <c r="D56" s="23">
        <f>SUMIF('ANTE-PROYECTO PROGRAMA 2017 '!$A$8:$A$1500,$A56,'ANTE-PROYECTO PROGRAMA 2017 '!D$8:D$1500)</f>
        <v>0</v>
      </c>
      <c r="E56" s="23">
        <f>SUMIF('ANTE-PROYECTO PROGRAMA 2017 '!$A$8:$A$1500,$A56,'ANTE-PROYECTO PROGRAMA 2017 '!E$8:E$1500)</f>
        <v>20410000</v>
      </c>
      <c r="F56" s="23">
        <f>SUMIF('ANTE-PROYECTO PROGRAMA 2017 '!$A$8:$A$1500,$A56,'ANTE-PROYECTO PROGRAMA 2017 '!F$8:F$1500)</f>
        <v>5202000</v>
      </c>
      <c r="G56" s="23">
        <f>SUMIF('ANTE-PROYECTO PROGRAMA 2017 '!$A$8:$A$1500,$A56,'ANTE-PROYECTO PROGRAMA 2017 '!G$8:G$1500)</f>
        <v>25612000</v>
      </c>
    </row>
    <row r="57" spans="1:7" x14ac:dyDescent="0.2">
      <c r="A57" s="11" t="s">
        <v>13</v>
      </c>
      <c r="B57" s="12" t="s">
        <v>167</v>
      </c>
      <c r="C57" s="23">
        <f>SUMIF('ANTE-PROYECTO PROGRAMA 2017 '!$A$8:$A$1500,$A57,'ANTE-PROYECTO PROGRAMA 2017 '!C$8:C$1500)</f>
        <v>550000</v>
      </c>
      <c r="D57" s="23">
        <f>SUMIF('ANTE-PROYECTO PROGRAMA 2017 '!$A$8:$A$1500,$A57,'ANTE-PROYECTO PROGRAMA 2017 '!D$8:D$1500)</f>
        <v>0</v>
      </c>
      <c r="E57" s="23">
        <f>SUMIF('ANTE-PROYECTO PROGRAMA 2017 '!$A$8:$A$1500,$A57,'ANTE-PROYECTO PROGRAMA 2017 '!E$8:E$1500)</f>
        <v>550000</v>
      </c>
      <c r="F57" s="23">
        <f>SUMIF('ANTE-PROYECTO PROGRAMA 2017 '!$A$8:$A$1500,$A57,'ANTE-PROYECTO PROGRAMA 2017 '!F$8:F$1500)</f>
        <v>0</v>
      </c>
      <c r="G57" s="23">
        <f>SUMIF('ANTE-PROYECTO PROGRAMA 2017 '!$A$8:$A$1500,$A57,'ANTE-PROYECTO PROGRAMA 2017 '!G$8:G$1500)</f>
        <v>550000</v>
      </c>
    </row>
    <row r="58" spans="1:7" hidden="1" x14ac:dyDescent="0.2">
      <c r="A58" s="11" t="s">
        <v>168</v>
      </c>
      <c r="B58" s="12" t="s">
        <v>169</v>
      </c>
      <c r="C58" s="23">
        <f>SUMIF('ANTE-PROYECTO PROGRAMA 2017 '!$A$8:$A$1500,$A58,'ANTE-PROYECTO PROGRAMA 2017 '!C$8:C$1500)</f>
        <v>0</v>
      </c>
      <c r="D58" s="23">
        <f>SUMIF('ANTE-PROYECTO PROGRAMA 2017 '!$A$8:$A$1500,$A58,'ANTE-PROYECTO PROGRAMA 2017 '!D$8:D$1500)</f>
        <v>0</v>
      </c>
      <c r="E58" s="23">
        <f>SUMIF('ANTE-PROYECTO PROGRAMA 2017 '!$A$8:$A$1500,$A58,'ANTE-PROYECTO PROGRAMA 2017 '!E$8:E$1500)</f>
        <v>0</v>
      </c>
      <c r="F58" s="23">
        <f>SUMIF('ANTE-PROYECTO PROGRAMA 2017 '!$A$8:$A$1500,$A58,'ANTE-PROYECTO PROGRAMA 2017 '!F$8:F$1500)</f>
        <v>0</v>
      </c>
      <c r="G58" s="23">
        <f>SUMIF('ANTE-PROYECTO PROGRAMA 2017 '!$A$8:$A$1500,$A58,'ANTE-PROYECTO PROGRAMA 2017 '!G$8:G$1500)</f>
        <v>0</v>
      </c>
    </row>
    <row r="59" spans="1:7" ht="25.5" x14ac:dyDescent="0.2">
      <c r="A59" s="11" t="s">
        <v>170</v>
      </c>
      <c r="B59" s="12" t="s">
        <v>171</v>
      </c>
      <c r="C59" s="23">
        <f>SUMIF('ANTE-PROYECTO PROGRAMA 2017 '!$A$8:$A$1500,$A59,'ANTE-PROYECTO PROGRAMA 2017 '!C$8:C$1500)</f>
        <v>100000</v>
      </c>
      <c r="D59" s="23">
        <f>SUMIF('ANTE-PROYECTO PROGRAMA 2017 '!$A$8:$A$1500,$A59,'ANTE-PROYECTO PROGRAMA 2017 '!D$8:D$1500)</f>
        <v>0</v>
      </c>
      <c r="E59" s="23">
        <f>SUMIF('ANTE-PROYECTO PROGRAMA 2017 '!$A$8:$A$1500,$A59,'ANTE-PROYECTO PROGRAMA 2017 '!E$8:E$1500)</f>
        <v>100000</v>
      </c>
      <c r="F59" s="23">
        <f>SUMIF('ANTE-PROYECTO PROGRAMA 2017 '!$A$8:$A$1500,$A59,'ANTE-PROYECTO PROGRAMA 2017 '!F$8:F$1500)</f>
        <v>0</v>
      </c>
      <c r="G59" s="23">
        <f>SUMIF('ANTE-PROYECTO PROGRAMA 2017 '!$A$8:$A$1500,$A59,'ANTE-PROYECTO PROGRAMA 2017 '!G$8:G$1500)</f>
        <v>100000</v>
      </c>
    </row>
    <row r="60" spans="1:7" ht="25.5" x14ac:dyDescent="0.2">
      <c r="A60" s="11" t="s">
        <v>172</v>
      </c>
      <c r="B60" s="12" t="s">
        <v>173</v>
      </c>
      <c r="C60" s="23">
        <f>SUMIF('ANTE-PROYECTO PROGRAMA 2017 '!$A$8:$A$1500,$A60,'ANTE-PROYECTO PROGRAMA 2017 '!C$8:C$1500)</f>
        <v>32860200</v>
      </c>
      <c r="D60" s="23">
        <f>SUMIF('ANTE-PROYECTO PROGRAMA 2017 '!$A$8:$A$1500,$A60,'ANTE-PROYECTO PROGRAMA 2017 '!D$8:D$1500)</f>
        <v>0</v>
      </c>
      <c r="E60" s="23">
        <f>SUMIF('ANTE-PROYECTO PROGRAMA 2017 '!$A$8:$A$1500,$A60,'ANTE-PROYECTO PROGRAMA 2017 '!E$8:E$1500)</f>
        <v>32860200</v>
      </c>
      <c r="F60" s="23">
        <f>SUMIF('ANTE-PROYECTO PROGRAMA 2017 '!$A$8:$A$1500,$A60,'ANTE-PROYECTO PROGRAMA 2017 '!F$8:F$1500)</f>
        <v>0</v>
      </c>
      <c r="G60" s="23">
        <f>SUMIF('ANTE-PROYECTO PROGRAMA 2017 '!$A$8:$A$1500,$A60,'ANTE-PROYECTO PROGRAMA 2017 '!G$8:G$1500)</f>
        <v>32860200</v>
      </c>
    </row>
    <row r="61" spans="1:7" ht="25.5" x14ac:dyDescent="0.2">
      <c r="A61" s="26" t="s">
        <v>14</v>
      </c>
      <c r="B61" s="21" t="s">
        <v>15</v>
      </c>
      <c r="C61" s="17">
        <f t="shared" ref="C61:G61" si="24">SUM(C62:C68)</f>
        <v>847713457</v>
      </c>
      <c r="D61" s="17">
        <f t="shared" ref="D61:E61" si="25">SUM(D62:D68)</f>
        <v>0</v>
      </c>
      <c r="E61" s="17">
        <f t="shared" si="25"/>
        <v>847713457</v>
      </c>
      <c r="F61" s="17">
        <f t="shared" si="24"/>
        <v>1678852292</v>
      </c>
      <c r="G61" s="17">
        <f t="shared" si="24"/>
        <v>2526565749</v>
      </c>
    </row>
    <row r="62" spans="1:7" x14ac:dyDescent="0.2">
      <c r="A62" s="11" t="s">
        <v>129</v>
      </c>
      <c r="B62" s="12" t="s">
        <v>174</v>
      </c>
      <c r="C62" s="23">
        <f>SUMIF('ANTE-PROYECTO PROGRAMA 2017 '!$A$8:$A$1500,$A62,'ANTE-PROYECTO PROGRAMA 2017 '!C$8:C$1500)</f>
        <v>24045000</v>
      </c>
      <c r="D62" s="23">
        <f>SUMIF('ANTE-PROYECTO PROGRAMA 2017 '!$A$8:$A$1500,$A62,'ANTE-PROYECTO PROGRAMA 2017 '!D$8:D$1500)</f>
        <v>0</v>
      </c>
      <c r="E62" s="23">
        <f>SUMIF('ANTE-PROYECTO PROGRAMA 2017 '!$A$8:$A$1500,$A62,'ANTE-PROYECTO PROGRAMA 2017 '!E$8:E$1500)</f>
        <v>24045000</v>
      </c>
      <c r="F62" s="23">
        <f>SUMIF('ANTE-PROYECTO PROGRAMA 2017 '!$A$8:$A$1500,$A62,'ANTE-PROYECTO PROGRAMA 2017 '!F$8:F$1500)</f>
        <v>0</v>
      </c>
      <c r="G62" s="23">
        <f>SUMIF('ANTE-PROYECTO PROGRAMA 2017 '!$A$8:$A$1500,$A62,'ANTE-PROYECTO PROGRAMA 2017 '!G$8:G$1500)</f>
        <v>24045000</v>
      </c>
    </row>
    <row r="63" spans="1:7" x14ac:dyDescent="0.2">
      <c r="A63" s="11" t="s">
        <v>175</v>
      </c>
      <c r="B63" s="12" t="s">
        <v>176</v>
      </c>
      <c r="C63" s="23">
        <f>SUMIF('ANTE-PROYECTO PROGRAMA 2017 '!$A$8:$A$1500,$A63,'ANTE-PROYECTO PROGRAMA 2017 '!C$8:C$1500)</f>
        <v>2000000</v>
      </c>
      <c r="D63" s="23">
        <f>SUMIF('ANTE-PROYECTO PROGRAMA 2017 '!$A$8:$A$1500,$A63,'ANTE-PROYECTO PROGRAMA 2017 '!D$8:D$1500)</f>
        <v>0</v>
      </c>
      <c r="E63" s="23">
        <f>SUMIF('ANTE-PROYECTO PROGRAMA 2017 '!$A$8:$A$1500,$A63,'ANTE-PROYECTO PROGRAMA 2017 '!E$8:E$1500)</f>
        <v>2000000</v>
      </c>
      <c r="F63" s="23">
        <f>SUMIF('ANTE-PROYECTO PROGRAMA 2017 '!$A$8:$A$1500,$A63,'ANTE-PROYECTO PROGRAMA 2017 '!F$8:F$1500)</f>
        <v>400000000</v>
      </c>
      <c r="G63" s="23">
        <f>SUMIF('ANTE-PROYECTO PROGRAMA 2017 '!$A$8:$A$1500,$A63,'ANTE-PROYECTO PROGRAMA 2017 '!G$8:G$1500)</f>
        <v>402000000</v>
      </c>
    </row>
    <row r="64" spans="1:7" x14ac:dyDescent="0.2">
      <c r="A64" s="11" t="s">
        <v>84</v>
      </c>
      <c r="B64" s="12" t="s">
        <v>177</v>
      </c>
      <c r="C64" s="23">
        <f>SUMIF('ANTE-PROYECTO PROGRAMA 2017 '!$A$8:$A$1500,$A64,'ANTE-PROYECTO PROGRAMA 2017 '!C$8:C$1500)</f>
        <v>284870000</v>
      </c>
      <c r="D64" s="23">
        <f>SUMIF('ANTE-PROYECTO PROGRAMA 2017 '!$A$8:$A$1500,$A64,'ANTE-PROYECTO PROGRAMA 2017 '!D$8:D$1500)</f>
        <v>0</v>
      </c>
      <c r="E64" s="23">
        <f>SUMIF('ANTE-PROYECTO PROGRAMA 2017 '!$A$8:$A$1500,$A64,'ANTE-PROYECTO PROGRAMA 2017 '!E$8:E$1500)</f>
        <v>284870000</v>
      </c>
      <c r="F64" s="23">
        <f>SUMIF('ANTE-PROYECTO PROGRAMA 2017 '!$A$8:$A$1500,$A64,'ANTE-PROYECTO PROGRAMA 2017 '!F$8:F$1500)</f>
        <v>19938462</v>
      </c>
      <c r="G64" s="23">
        <f>SUMIF('ANTE-PROYECTO PROGRAMA 2017 '!$A$8:$A$1500,$A64,'ANTE-PROYECTO PROGRAMA 2017 '!G$8:G$1500)</f>
        <v>304808462</v>
      </c>
    </row>
    <row r="65" spans="1:7" ht="25.5" x14ac:dyDescent="0.2">
      <c r="A65" s="11" t="s">
        <v>130</v>
      </c>
      <c r="B65" s="12" t="s">
        <v>178</v>
      </c>
      <c r="C65" s="23">
        <f>SUMIF('ANTE-PROYECTO PROGRAMA 2017 '!$A$8:$A$1500,$A65,'ANTE-PROYECTO PROGRAMA 2017 '!C$8:C$1500)</f>
        <v>0</v>
      </c>
      <c r="D65" s="23">
        <f>SUMIF('ANTE-PROYECTO PROGRAMA 2017 '!$A$8:$A$1500,$A65,'ANTE-PROYECTO PROGRAMA 2017 '!D$8:D$1500)</f>
        <v>0</v>
      </c>
      <c r="E65" s="23">
        <f>SUMIF('ANTE-PROYECTO PROGRAMA 2017 '!$A$8:$A$1500,$A65,'ANTE-PROYECTO PROGRAMA 2017 '!E$8:E$1500)</f>
        <v>0</v>
      </c>
      <c r="F65" s="23">
        <f>SUMIF('ANTE-PROYECTO PROGRAMA 2017 '!$A$8:$A$1500,$A65,'ANTE-PROYECTO PROGRAMA 2017 '!F$8:F$1500)</f>
        <v>702625000</v>
      </c>
      <c r="G65" s="23">
        <f>SUMIF('ANTE-PROYECTO PROGRAMA 2017 '!$A$8:$A$1500,$A65,'ANTE-PROYECTO PROGRAMA 2017 '!G$8:G$1500)</f>
        <v>702625000</v>
      </c>
    </row>
    <row r="66" spans="1:7" ht="25.5" x14ac:dyDescent="0.2">
      <c r="A66" s="11" t="s">
        <v>16</v>
      </c>
      <c r="B66" s="12" t="s">
        <v>179</v>
      </c>
      <c r="C66" s="23">
        <f>SUMIF('ANTE-PROYECTO PROGRAMA 2017 '!$A$8:$A$1500,$A66,'ANTE-PROYECTO PROGRAMA 2017 '!C$8:C$1500)</f>
        <v>27247000</v>
      </c>
      <c r="D66" s="23">
        <f>SUMIF('ANTE-PROYECTO PROGRAMA 2017 '!$A$8:$A$1500,$A66,'ANTE-PROYECTO PROGRAMA 2017 '!D$8:D$1500)</f>
        <v>0</v>
      </c>
      <c r="E66" s="23">
        <f>SUMIF('ANTE-PROYECTO PROGRAMA 2017 '!$A$8:$A$1500,$A66,'ANTE-PROYECTO PROGRAMA 2017 '!E$8:E$1500)</f>
        <v>27247000</v>
      </c>
      <c r="F66" s="23">
        <f>SUMIF('ANTE-PROYECTO PROGRAMA 2017 '!$A$8:$A$1500,$A66,'ANTE-PROYECTO PROGRAMA 2017 '!F$8:F$1500)</f>
        <v>0</v>
      </c>
      <c r="G66" s="23">
        <f>SUMIF('ANTE-PROYECTO PROGRAMA 2017 '!$A$8:$A$1500,$A66,'ANTE-PROYECTO PROGRAMA 2017 '!G$8:G$1500)</f>
        <v>27247000</v>
      </c>
    </row>
    <row r="67" spans="1:7" x14ac:dyDescent="0.2">
      <c r="A67" s="11" t="s">
        <v>134</v>
      </c>
      <c r="B67" s="12" t="s">
        <v>180</v>
      </c>
      <c r="C67" s="23">
        <f>SUMIF('ANTE-PROYECTO PROGRAMA 2017 '!$A$8:$A$1500,$A67,'ANTE-PROYECTO PROGRAMA 2017 '!C$8:C$1500)</f>
        <v>461136000</v>
      </c>
      <c r="D67" s="23">
        <f>SUMIF('ANTE-PROYECTO PROGRAMA 2017 '!$A$8:$A$1500,$A67,'ANTE-PROYECTO PROGRAMA 2017 '!D$8:D$1500)</f>
        <v>0</v>
      </c>
      <c r="E67" s="23">
        <f>SUMIF('ANTE-PROYECTO PROGRAMA 2017 '!$A$8:$A$1500,$A67,'ANTE-PROYECTO PROGRAMA 2017 '!E$8:E$1500)</f>
        <v>461136000</v>
      </c>
      <c r="F67" s="23">
        <f>SUMIF('ANTE-PROYECTO PROGRAMA 2017 '!$A$8:$A$1500,$A67,'ANTE-PROYECTO PROGRAMA 2017 '!F$8:F$1500)</f>
        <v>31000000</v>
      </c>
      <c r="G67" s="23">
        <f>SUMIF('ANTE-PROYECTO PROGRAMA 2017 '!$A$8:$A$1500,$A67,'ANTE-PROYECTO PROGRAMA 2017 '!G$8:G$1500)</f>
        <v>492136000</v>
      </c>
    </row>
    <row r="68" spans="1:7" x14ac:dyDescent="0.2">
      <c r="A68" s="11" t="s">
        <v>17</v>
      </c>
      <c r="B68" s="12" t="s">
        <v>181</v>
      </c>
      <c r="C68" s="23">
        <f>SUMIF('ANTE-PROYECTO PROGRAMA 2017 '!$A$8:$A$1500,$A68,'ANTE-PROYECTO PROGRAMA 2017 '!C$8:C$1500)</f>
        <v>48415457</v>
      </c>
      <c r="D68" s="23">
        <f>SUMIF('ANTE-PROYECTO PROGRAMA 2017 '!$A$8:$A$1500,$A68,'ANTE-PROYECTO PROGRAMA 2017 '!D$8:D$1500)</f>
        <v>0</v>
      </c>
      <c r="E68" s="23">
        <f>SUMIF('ANTE-PROYECTO PROGRAMA 2017 '!$A$8:$A$1500,$A68,'ANTE-PROYECTO PROGRAMA 2017 '!E$8:E$1500)</f>
        <v>48415457</v>
      </c>
      <c r="F68" s="23">
        <f>SUMIF('ANTE-PROYECTO PROGRAMA 2017 '!$A$8:$A$1500,$A68,'ANTE-PROYECTO PROGRAMA 2017 '!F$8:F$1500)</f>
        <v>525288830</v>
      </c>
      <c r="G68" s="23">
        <f>SUMIF('ANTE-PROYECTO PROGRAMA 2017 '!$A$8:$A$1500,$A68,'ANTE-PROYECTO PROGRAMA 2017 '!G$8:G$1500)</f>
        <v>573704287</v>
      </c>
    </row>
    <row r="69" spans="1:7" ht="25.5" x14ac:dyDescent="0.2">
      <c r="A69" s="26" t="s">
        <v>18</v>
      </c>
      <c r="B69" s="21" t="s">
        <v>19</v>
      </c>
      <c r="C69" s="17">
        <f t="shared" ref="C69:G69" si="26">SUM(C70:C73)</f>
        <v>272499000</v>
      </c>
      <c r="D69" s="17">
        <f t="shared" ref="D69:E69" si="27">SUM(D70:D73)</f>
        <v>0</v>
      </c>
      <c r="E69" s="17">
        <f t="shared" si="27"/>
        <v>272499000</v>
      </c>
      <c r="F69" s="17">
        <f t="shared" si="26"/>
        <v>12530000</v>
      </c>
      <c r="G69" s="17">
        <f t="shared" si="26"/>
        <v>285029000</v>
      </c>
    </row>
    <row r="70" spans="1:7" x14ac:dyDescent="0.2">
      <c r="A70" s="11" t="s">
        <v>135</v>
      </c>
      <c r="B70" s="12" t="s">
        <v>182</v>
      </c>
      <c r="C70" s="23">
        <f>SUMIF('ANTE-PROYECTO PROGRAMA 2017 '!$A$8:$A$1500,$A70,'ANTE-PROYECTO PROGRAMA 2017 '!C$8:C$1500)</f>
        <v>7750000</v>
      </c>
      <c r="D70" s="23">
        <f>SUMIF('ANTE-PROYECTO PROGRAMA 2017 '!$A$8:$A$1500,$A70,'ANTE-PROYECTO PROGRAMA 2017 '!D$8:D$1500)</f>
        <v>0</v>
      </c>
      <c r="E70" s="23">
        <f>SUMIF('ANTE-PROYECTO PROGRAMA 2017 '!$A$8:$A$1500,$A70,'ANTE-PROYECTO PROGRAMA 2017 '!E$8:E$1500)</f>
        <v>7750000</v>
      </c>
      <c r="F70" s="23">
        <f>SUMIF('ANTE-PROYECTO PROGRAMA 2017 '!$A$8:$A$1500,$A70,'ANTE-PROYECTO PROGRAMA 2017 '!F$8:F$1500)</f>
        <v>1000000</v>
      </c>
      <c r="G70" s="23">
        <f>SUMIF('ANTE-PROYECTO PROGRAMA 2017 '!$A$8:$A$1500,$A70,'ANTE-PROYECTO PROGRAMA 2017 '!G$8:G$1500)</f>
        <v>8750000</v>
      </c>
    </row>
    <row r="71" spans="1:7" x14ac:dyDescent="0.2">
      <c r="A71" s="11" t="s">
        <v>20</v>
      </c>
      <c r="B71" s="12" t="s">
        <v>183</v>
      </c>
      <c r="C71" s="23">
        <f>SUMIF('ANTE-PROYECTO PROGRAMA 2017 '!$A$8:$A$1500,$A71,'ANTE-PROYECTO PROGRAMA 2017 '!C$8:C$1500)</f>
        <v>238749000</v>
      </c>
      <c r="D71" s="23">
        <f>SUMIF('ANTE-PROYECTO PROGRAMA 2017 '!$A$8:$A$1500,$A71,'ANTE-PROYECTO PROGRAMA 2017 '!D$8:D$1500)</f>
        <v>0</v>
      </c>
      <c r="E71" s="23">
        <f>SUMIF('ANTE-PROYECTO PROGRAMA 2017 '!$A$8:$A$1500,$A71,'ANTE-PROYECTO PROGRAMA 2017 '!E$8:E$1500)</f>
        <v>238749000</v>
      </c>
      <c r="F71" s="23">
        <f>SUMIF('ANTE-PROYECTO PROGRAMA 2017 '!$A$8:$A$1500,$A71,'ANTE-PROYECTO PROGRAMA 2017 '!F$8:F$1500)</f>
        <v>1530000</v>
      </c>
      <c r="G71" s="23">
        <f>SUMIF('ANTE-PROYECTO PROGRAMA 2017 '!$A$8:$A$1500,$A71,'ANTE-PROYECTO PROGRAMA 2017 '!G$8:G$1500)</f>
        <v>240279000</v>
      </c>
    </row>
    <row r="72" spans="1:7" x14ac:dyDescent="0.2">
      <c r="A72" s="11" t="s">
        <v>184</v>
      </c>
      <c r="B72" s="12" t="s">
        <v>185</v>
      </c>
      <c r="C72" s="23">
        <f>SUMIF('ANTE-PROYECTO PROGRAMA 2017 '!$A$8:$A$1500,$A72,'ANTE-PROYECTO PROGRAMA 2017 '!C$8:C$1500)</f>
        <v>11000000</v>
      </c>
      <c r="D72" s="23">
        <f>SUMIF('ANTE-PROYECTO PROGRAMA 2017 '!$A$8:$A$1500,$A72,'ANTE-PROYECTO PROGRAMA 2017 '!D$8:D$1500)</f>
        <v>0</v>
      </c>
      <c r="E72" s="23">
        <f>SUMIF('ANTE-PROYECTO PROGRAMA 2017 '!$A$8:$A$1500,$A72,'ANTE-PROYECTO PROGRAMA 2017 '!E$8:E$1500)</f>
        <v>11000000</v>
      </c>
      <c r="F72" s="23">
        <f>SUMIF('ANTE-PROYECTO PROGRAMA 2017 '!$A$8:$A$1500,$A72,'ANTE-PROYECTO PROGRAMA 2017 '!F$8:F$1500)</f>
        <v>4000000</v>
      </c>
      <c r="G72" s="23">
        <f>SUMIF('ANTE-PROYECTO PROGRAMA 2017 '!$A$8:$A$1500,$A72,'ANTE-PROYECTO PROGRAMA 2017 '!G$8:G$1500)</f>
        <v>15000000</v>
      </c>
    </row>
    <row r="73" spans="1:7" x14ac:dyDescent="0.2">
      <c r="A73" s="11" t="s">
        <v>274</v>
      </c>
      <c r="B73" s="12" t="s">
        <v>275</v>
      </c>
      <c r="C73" s="23">
        <f>SUMIF('ANTE-PROYECTO PROGRAMA 2017 '!$A$8:$A$1500,$A73,'ANTE-PROYECTO PROGRAMA 2017 '!C$8:C$1500)</f>
        <v>15000000</v>
      </c>
      <c r="D73" s="23">
        <f>SUMIF('ANTE-PROYECTO PROGRAMA 2017 '!$A$8:$A$1500,$A73,'ANTE-PROYECTO PROGRAMA 2017 '!D$8:D$1500)</f>
        <v>0</v>
      </c>
      <c r="E73" s="23">
        <f>SUMIF('ANTE-PROYECTO PROGRAMA 2017 '!$A$8:$A$1500,$A73,'ANTE-PROYECTO PROGRAMA 2017 '!E$8:E$1500)</f>
        <v>15000000</v>
      </c>
      <c r="F73" s="23">
        <f>SUMIF('ANTE-PROYECTO PROGRAMA 2017 '!$A$8:$A$1500,$A73,'ANTE-PROYECTO PROGRAMA 2017 '!F$8:F$1500)</f>
        <v>6000000</v>
      </c>
      <c r="G73" s="23">
        <f>SUMIF('ANTE-PROYECTO PROGRAMA 2017 '!$A$8:$A$1500,$A73,'ANTE-PROYECTO PROGRAMA 2017 '!G$8:G$1500)</f>
        <v>21000000</v>
      </c>
    </row>
    <row r="74" spans="1:7" x14ac:dyDescent="0.2">
      <c r="A74" s="11"/>
      <c r="B74" s="12"/>
      <c r="C74" s="23"/>
      <c r="D74" s="23"/>
      <c r="E74" s="23"/>
      <c r="F74" s="23"/>
      <c r="G74" s="23"/>
    </row>
    <row r="75" spans="1:7" ht="25.5" x14ac:dyDescent="0.2">
      <c r="A75" s="27" t="s">
        <v>21</v>
      </c>
      <c r="B75" s="28" t="s">
        <v>22</v>
      </c>
      <c r="C75" s="17">
        <f t="shared" ref="C75:G75" si="28">SUM(C76:C78)</f>
        <v>1530811366</v>
      </c>
      <c r="D75" s="17">
        <f t="shared" ref="D75:E75" si="29">SUM(D76:D78)</f>
        <v>0</v>
      </c>
      <c r="E75" s="17">
        <f t="shared" si="29"/>
        <v>1530811366</v>
      </c>
      <c r="F75" s="17">
        <f t="shared" si="28"/>
        <v>893482161</v>
      </c>
      <c r="G75" s="17">
        <f t="shared" si="28"/>
        <v>2424293527</v>
      </c>
    </row>
    <row r="76" spans="1:7" x14ac:dyDescent="0.2">
      <c r="A76" s="11" t="s">
        <v>23</v>
      </c>
      <c r="B76" s="12" t="s">
        <v>186</v>
      </c>
      <c r="C76" s="23">
        <f>SUMIF('ANTE-PROYECTO PROGRAMA 2017 '!$A$8:$A$1500,$A76,'ANTE-PROYECTO PROGRAMA 2017 '!C$8:C$1500)</f>
        <v>1528811366</v>
      </c>
      <c r="D76" s="23">
        <f>SUMIF('ANTE-PROYECTO PROGRAMA 2017 '!$A$8:$A$1500,$A76,'ANTE-PROYECTO PROGRAMA 2017 '!D$8:D$1500)</f>
        <v>0</v>
      </c>
      <c r="E76" s="23">
        <f>SUMIF('ANTE-PROYECTO PROGRAMA 2017 '!$A$8:$A$1500,$A76,'ANTE-PROYECTO PROGRAMA 2017 '!E$8:E$1500)</f>
        <v>1528811366</v>
      </c>
      <c r="F76" s="23">
        <f>SUMIF('ANTE-PROYECTO PROGRAMA 2017 '!$A$8:$A$1500,$A76,'ANTE-PROYECTO PROGRAMA 2017 '!F$8:F$1500)</f>
        <v>893482161</v>
      </c>
      <c r="G76" s="23">
        <f>SUMIF('ANTE-PROYECTO PROGRAMA 2017 '!$A$8:$A$1500,$A76,'ANTE-PROYECTO PROGRAMA 2017 '!G$8:G$1500)</f>
        <v>2422293527</v>
      </c>
    </row>
    <row r="77" spans="1:7" x14ac:dyDescent="0.2">
      <c r="A77" s="11" t="s">
        <v>578</v>
      </c>
      <c r="B77" s="12" t="s">
        <v>579</v>
      </c>
      <c r="C77" s="23">
        <f>SUMIF('ANTE-PROYECTO PROGRAMA 2017 '!$A$8:$A$1500,$A77,'ANTE-PROYECTO PROGRAMA 2017 '!C$8:C$1500)</f>
        <v>2000000</v>
      </c>
      <c r="D77" s="23">
        <f>SUMIF('ANTE-PROYECTO PROGRAMA 2017 '!$A$8:$A$1500,$A77,'ANTE-PROYECTO PROGRAMA 2017 '!D$8:D$1500)</f>
        <v>0</v>
      </c>
      <c r="E77" s="23">
        <f>SUMIF('ANTE-PROYECTO PROGRAMA 2017 '!$A$8:$A$1500,$A77,'ANTE-PROYECTO PROGRAMA 2017 '!E$8:E$1500)</f>
        <v>2000000</v>
      </c>
      <c r="F77" s="23">
        <f>SUMIF('ANTE-PROYECTO PROGRAMA 2017 '!$A$8:$A$1500,$A77,'ANTE-PROYECTO PROGRAMA 2017 '!F$8:F$1500)</f>
        <v>0</v>
      </c>
      <c r="G77" s="23">
        <f>SUMIF('ANTE-PROYECTO PROGRAMA 2017 '!$A$8:$A$1500,$A77,'ANTE-PROYECTO PROGRAMA 2017 '!G$8:G$1500)</f>
        <v>2000000</v>
      </c>
    </row>
    <row r="78" spans="1:7" ht="25.5" hidden="1" x14ac:dyDescent="0.2">
      <c r="A78" s="11" t="s">
        <v>187</v>
      </c>
      <c r="B78" s="12" t="s">
        <v>188</v>
      </c>
      <c r="C78" s="23">
        <f>SUMIF('ANTE-PROYECTO PROGRAMA 2017 '!$A$8:$A$1500,$A78,'ANTE-PROYECTO PROGRAMA 2017 '!C$8:C$1500)</f>
        <v>0</v>
      </c>
      <c r="D78" s="23">
        <f>SUMIF('ANTE-PROYECTO PROGRAMA 2017 '!$A$8:$A$1500,$A78,'ANTE-PROYECTO PROGRAMA 2017 '!D$8:D$1500)</f>
        <v>0</v>
      </c>
      <c r="E78" s="23">
        <f>SUMIF('ANTE-PROYECTO PROGRAMA 2017 '!$A$8:$A$1500,$A78,'ANTE-PROYECTO PROGRAMA 2017 '!E$8:E$1500)</f>
        <v>0</v>
      </c>
      <c r="F78" s="23">
        <f>SUMIF('ANTE-PROYECTO PROGRAMA 2017 '!$A$8:$A$1500,$A78,'ANTE-PROYECTO PROGRAMA 2017 '!F$8:F$1500)</f>
        <v>0</v>
      </c>
      <c r="G78" s="23">
        <f>SUMIF('ANTE-PROYECTO PROGRAMA 2017 '!$A$8:$A$1500,$A78,'ANTE-PROYECTO PROGRAMA 2017 '!G$8:G$1500)</f>
        <v>0</v>
      </c>
    </row>
    <row r="79" spans="1:7" x14ac:dyDescent="0.2">
      <c r="A79" s="26" t="s">
        <v>24</v>
      </c>
      <c r="B79" s="21" t="s">
        <v>25</v>
      </c>
      <c r="C79" s="17">
        <f t="shared" ref="C79:G79" si="30">SUM(C80:C82)</f>
        <v>49500000</v>
      </c>
      <c r="D79" s="17">
        <f t="shared" ref="D79:E79" si="31">SUM(D80:D82)</f>
        <v>0</v>
      </c>
      <c r="E79" s="17">
        <f t="shared" si="31"/>
        <v>49500000</v>
      </c>
      <c r="F79" s="17">
        <f t="shared" si="30"/>
        <v>59500000</v>
      </c>
      <c r="G79" s="17">
        <f t="shared" si="30"/>
        <v>109000000</v>
      </c>
    </row>
    <row r="80" spans="1:7" x14ac:dyDescent="0.2">
      <c r="A80" s="11" t="s">
        <v>189</v>
      </c>
      <c r="B80" s="12" t="s">
        <v>190</v>
      </c>
      <c r="C80" s="23">
        <f>SUMIF('ANTE-PROYECTO PROGRAMA 2017 '!$A$8:$A$1500,$A80,'ANTE-PROYECTO PROGRAMA 2017 '!C$8:C$1500)</f>
        <v>40000000</v>
      </c>
      <c r="D80" s="23">
        <f>SUMIF('ANTE-PROYECTO PROGRAMA 2017 '!$A$8:$A$1500,$A80,'ANTE-PROYECTO PROGRAMA 2017 '!D$8:D$1500)</f>
        <v>0</v>
      </c>
      <c r="E80" s="23">
        <f>SUMIF('ANTE-PROYECTO PROGRAMA 2017 '!$A$8:$A$1500,$A80,'ANTE-PROYECTO PROGRAMA 2017 '!E$8:E$1500)</f>
        <v>40000000</v>
      </c>
      <c r="F80" s="23">
        <f>SUMIF('ANTE-PROYECTO PROGRAMA 2017 '!$A$8:$A$1500,$A80,'ANTE-PROYECTO PROGRAMA 2017 '!F$8:F$1500)</f>
        <v>59500000</v>
      </c>
      <c r="G80" s="23">
        <f>SUMIF('ANTE-PROYECTO PROGRAMA 2017 '!$A$8:$A$1500,$A80,'ANTE-PROYECTO PROGRAMA 2017 '!G$8:G$1500)</f>
        <v>99500000</v>
      </c>
    </row>
    <row r="81" spans="1:7" x14ac:dyDescent="0.2">
      <c r="A81" s="11" t="s">
        <v>26</v>
      </c>
      <c r="B81" s="12" t="s">
        <v>191</v>
      </c>
      <c r="C81" s="23">
        <f>SUMIF('ANTE-PROYECTO PROGRAMA 2017 '!$A$8:$A$1500,$A81,'ANTE-PROYECTO PROGRAMA 2017 '!C$8:C$1500)</f>
        <v>7500000</v>
      </c>
      <c r="D81" s="23">
        <f>SUMIF('ANTE-PROYECTO PROGRAMA 2017 '!$A$8:$A$1500,$A81,'ANTE-PROYECTO PROGRAMA 2017 '!D$8:D$1500)</f>
        <v>0</v>
      </c>
      <c r="E81" s="23">
        <f>SUMIF('ANTE-PROYECTO PROGRAMA 2017 '!$A$8:$A$1500,$A81,'ANTE-PROYECTO PROGRAMA 2017 '!E$8:E$1500)</f>
        <v>7500000</v>
      </c>
      <c r="F81" s="23">
        <f>SUMIF('ANTE-PROYECTO PROGRAMA 2017 '!$A$8:$A$1500,$A81,'ANTE-PROYECTO PROGRAMA 2017 '!F$8:F$1500)</f>
        <v>0</v>
      </c>
      <c r="G81" s="23">
        <f>SUMIF('ANTE-PROYECTO PROGRAMA 2017 '!$A$8:$A$1500,$A81,'ANTE-PROYECTO PROGRAMA 2017 '!G$8:G$1500)</f>
        <v>7500000</v>
      </c>
    </row>
    <row r="82" spans="1:7" x14ac:dyDescent="0.2">
      <c r="A82" s="11" t="s">
        <v>348</v>
      </c>
      <c r="B82" s="12" t="s">
        <v>349</v>
      </c>
      <c r="C82" s="23">
        <f>SUMIF('ANTE-PROYECTO PROGRAMA 2017 '!$A$8:$A$1500,$A82,'ANTE-PROYECTO PROGRAMA 2017 '!C$8:C$1500)</f>
        <v>2000000</v>
      </c>
      <c r="D82" s="23">
        <f>SUMIF('ANTE-PROYECTO PROGRAMA 2017 '!$A$8:$A$1500,$A82,'ANTE-PROYECTO PROGRAMA 2017 '!D$8:D$1500)</f>
        <v>0</v>
      </c>
      <c r="E82" s="23">
        <f>SUMIF('ANTE-PROYECTO PROGRAMA 2017 '!$A$8:$A$1500,$A82,'ANTE-PROYECTO PROGRAMA 2017 '!E$8:E$1500)</f>
        <v>2000000</v>
      </c>
      <c r="F82" s="23">
        <f>SUMIF('ANTE-PROYECTO PROGRAMA 2017 '!$A$8:$A$1500,$A82,'ANTE-PROYECTO PROGRAMA 2017 '!F$8:F$1500)</f>
        <v>0</v>
      </c>
      <c r="G82" s="23">
        <f>SUMIF('ANTE-PROYECTO PROGRAMA 2017 '!$A$8:$A$1500,$A82,'ANTE-PROYECTO PROGRAMA 2017 '!G$8:G$1500)</f>
        <v>2000000</v>
      </c>
    </row>
    <row r="83" spans="1:7" x14ac:dyDescent="0.2">
      <c r="A83" s="29" t="s">
        <v>27</v>
      </c>
      <c r="B83" s="30" t="s">
        <v>28</v>
      </c>
      <c r="C83" s="17">
        <f t="shared" ref="C83:G83" si="32">SUM(C84:C92)</f>
        <v>627992989</v>
      </c>
      <c r="D83" s="17">
        <f t="shared" ref="D83:E83" si="33">SUM(D84:D92)</f>
        <v>0</v>
      </c>
      <c r="E83" s="17">
        <f t="shared" si="33"/>
        <v>627992989</v>
      </c>
      <c r="F83" s="17">
        <f t="shared" si="32"/>
        <v>390412012</v>
      </c>
      <c r="G83" s="17">
        <f t="shared" si="32"/>
        <v>1018405001</v>
      </c>
    </row>
    <row r="84" spans="1:7" x14ac:dyDescent="0.2">
      <c r="A84" s="11" t="s">
        <v>85</v>
      </c>
      <c r="B84" s="12" t="s">
        <v>192</v>
      </c>
      <c r="C84" s="23">
        <f>SUMIF('ANTE-PROYECTO PROGRAMA 2017 '!$A$8:$A$1500,$A84,'ANTE-PROYECTO PROGRAMA 2017 '!C$8:C$1500)</f>
        <v>54545000</v>
      </c>
      <c r="D84" s="23">
        <f>SUMIF('ANTE-PROYECTO PROGRAMA 2017 '!$A$8:$A$1500,$A84,'ANTE-PROYECTO PROGRAMA 2017 '!D$8:D$1500)</f>
        <v>0</v>
      </c>
      <c r="E84" s="23">
        <f>SUMIF('ANTE-PROYECTO PROGRAMA 2017 '!$A$8:$A$1500,$A84,'ANTE-PROYECTO PROGRAMA 2017 '!E$8:E$1500)</f>
        <v>54545000</v>
      </c>
      <c r="F84" s="23">
        <f>SUMIF('ANTE-PROYECTO PROGRAMA 2017 '!$A$8:$A$1500,$A84,'ANTE-PROYECTO PROGRAMA 2017 '!F$8:F$1500)</f>
        <v>0</v>
      </c>
      <c r="G84" s="23">
        <f>SUMIF('ANTE-PROYECTO PROGRAMA 2017 '!$A$8:$A$1500,$A84,'ANTE-PROYECTO PROGRAMA 2017 '!G$8:G$1500)</f>
        <v>54545000</v>
      </c>
    </row>
    <row r="85" spans="1:7" ht="25.5" hidden="1" x14ac:dyDescent="0.2">
      <c r="A85" s="11" t="s">
        <v>193</v>
      </c>
      <c r="B85" s="12" t="s">
        <v>194</v>
      </c>
      <c r="C85" s="23">
        <f>SUMIF('ANTE-PROYECTO PROGRAMA 2017 '!$A$8:$A$1500,$A85,'ANTE-PROYECTO PROGRAMA 2017 '!C$8:C$1500)</f>
        <v>0</v>
      </c>
      <c r="D85" s="23">
        <f>SUMIF('ANTE-PROYECTO PROGRAMA 2017 '!$A$8:$A$1500,$A85,'ANTE-PROYECTO PROGRAMA 2017 '!D$8:D$1500)</f>
        <v>0</v>
      </c>
      <c r="E85" s="23">
        <f>SUMIF('ANTE-PROYECTO PROGRAMA 2017 '!$A$8:$A$1500,$A85,'ANTE-PROYECTO PROGRAMA 2017 '!E$8:E$1500)</f>
        <v>0</v>
      </c>
      <c r="F85" s="23">
        <f>SUMIF('ANTE-PROYECTO PROGRAMA 2017 '!$A$8:$A$1500,$A85,'ANTE-PROYECTO PROGRAMA 2017 '!F$8:F$1500)</f>
        <v>0</v>
      </c>
      <c r="G85" s="23">
        <f>SUMIF('ANTE-PROYECTO PROGRAMA 2017 '!$A$8:$A$1500,$A85,'ANTE-PROYECTO PROGRAMA 2017 '!G$8:G$1500)</f>
        <v>0</v>
      </c>
    </row>
    <row r="86" spans="1:7" ht="25.5" hidden="1" x14ac:dyDescent="0.2">
      <c r="A86" s="11" t="s">
        <v>86</v>
      </c>
      <c r="B86" s="12" t="s">
        <v>195</v>
      </c>
      <c r="C86" s="23">
        <f>SUMIF('ANTE-PROYECTO PROGRAMA 2017 '!$A$8:$A$1500,$A86,'ANTE-PROYECTO PROGRAMA 2017 '!C$8:C$1500)</f>
        <v>0</v>
      </c>
      <c r="D86" s="23">
        <f>SUMIF('ANTE-PROYECTO PROGRAMA 2017 '!$A$8:$A$1500,$A86,'ANTE-PROYECTO PROGRAMA 2017 '!D$8:D$1500)</f>
        <v>0</v>
      </c>
      <c r="E86" s="23">
        <f>SUMIF('ANTE-PROYECTO PROGRAMA 2017 '!$A$8:$A$1500,$A86,'ANTE-PROYECTO PROGRAMA 2017 '!E$8:E$1500)</f>
        <v>0</v>
      </c>
      <c r="F86" s="23">
        <f>SUMIF('ANTE-PROYECTO PROGRAMA 2017 '!$A$8:$A$1500,$A86,'ANTE-PROYECTO PROGRAMA 2017 '!F$8:F$1500)</f>
        <v>0</v>
      </c>
      <c r="G86" s="23">
        <f>SUMIF('ANTE-PROYECTO PROGRAMA 2017 '!$A$8:$A$1500,$A86,'ANTE-PROYECTO PROGRAMA 2017 '!G$8:G$1500)</f>
        <v>0</v>
      </c>
    </row>
    <row r="87" spans="1:7" ht="25.5" x14ac:dyDescent="0.2">
      <c r="A87" s="11" t="s">
        <v>29</v>
      </c>
      <c r="B87" s="12" t="s">
        <v>196</v>
      </c>
      <c r="C87" s="23">
        <f>SUMIF('ANTE-PROYECTO PROGRAMA 2017 '!$A$8:$A$1500,$A87,'ANTE-PROYECTO PROGRAMA 2017 '!C$8:C$1500)</f>
        <v>155200000</v>
      </c>
      <c r="D87" s="23">
        <f>SUMIF('ANTE-PROYECTO PROGRAMA 2017 '!$A$8:$A$1500,$A87,'ANTE-PROYECTO PROGRAMA 2017 '!D$8:D$1500)</f>
        <v>0</v>
      </c>
      <c r="E87" s="23">
        <f>SUMIF('ANTE-PROYECTO PROGRAMA 2017 '!$A$8:$A$1500,$A87,'ANTE-PROYECTO PROGRAMA 2017 '!E$8:E$1500)</f>
        <v>155200000</v>
      </c>
      <c r="F87" s="23">
        <f>SUMIF('ANTE-PROYECTO PROGRAMA 2017 '!$A$8:$A$1500,$A87,'ANTE-PROYECTO PROGRAMA 2017 '!F$8:F$1500)</f>
        <v>267944615</v>
      </c>
      <c r="G87" s="23">
        <f>SUMIF('ANTE-PROYECTO PROGRAMA 2017 '!$A$8:$A$1500,$A87,'ANTE-PROYECTO PROGRAMA 2017 '!G$8:G$1500)</f>
        <v>423144615</v>
      </c>
    </row>
    <row r="88" spans="1:7" ht="25.5" x14ac:dyDescent="0.2">
      <c r="A88" s="11" t="s">
        <v>30</v>
      </c>
      <c r="B88" s="12" t="s">
        <v>197</v>
      </c>
      <c r="C88" s="23">
        <f>SUMIF('ANTE-PROYECTO PROGRAMA 2017 '!$A$8:$A$1500,$A88,'ANTE-PROYECTO PROGRAMA 2017 '!C$8:C$1500)</f>
        <v>125550000</v>
      </c>
      <c r="D88" s="23">
        <f>SUMIF('ANTE-PROYECTO PROGRAMA 2017 '!$A$8:$A$1500,$A88,'ANTE-PROYECTO PROGRAMA 2017 '!D$8:D$1500)</f>
        <v>0</v>
      </c>
      <c r="E88" s="23">
        <f>SUMIF('ANTE-PROYECTO PROGRAMA 2017 '!$A$8:$A$1500,$A88,'ANTE-PROYECTO PROGRAMA 2017 '!E$8:E$1500)</f>
        <v>125550000</v>
      </c>
      <c r="F88" s="23">
        <f>SUMIF('ANTE-PROYECTO PROGRAMA 2017 '!$A$8:$A$1500,$A88,'ANTE-PROYECTO PROGRAMA 2017 '!F$8:F$1500)</f>
        <v>1250000</v>
      </c>
      <c r="G88" s="23">
        <f>SUMIF('ANTE-PROYECTO PROGRAMA 2017 '!$A$8:$A$1500,$A88,'ANTE-PROYECTO PROGRAMA 2017 '!G$8:G$1500)</f>
        <v>126800000</v>
      </c>
    </row>
    <row r="89" spans="1:7" ht="25.5" x14ac:dyDescent="0.2">
      <c r="A89" s="11" t="s">
        <v>133</v>
      </c>
      <c r="B89" s="12" t="s">
        <v>198</v>
      </c>
      <c r="C89" s="23">
        <f>SUMIF('ANTE-PROYECTO PROGRAMA 2017 '!$A$8:$A$1500,$A89,'ANTE-PROYECTO PROGRAMA 2017 '!C$8:C$1500)</f>
        <v>10720000</v>
      </c>
      <c r="D89" s="23">
        <f>SUMIF('ANTE-PROYECTO PROGRAMA 2017 '!$A$8:$A$1500,$A89,'ANTE-PROYECTO PROGRAMA 2017 '!D$8:D$1500)</f>
        <v>0</v>
      </c>
      <c r="E89" s="23">
        <f>SUMIF('ANTE-PROYECTO PROGRAMA 2017 '!$A$8:$A$1500,$A89,'ANTE-PROYECTO PROGRAMA 2017 '!E$8:E$1500)</f>
        <v>10720000</v>
      </c>
      <c r="F89" s="23">
        <f>SUMIF('ANTE-PROYECTO PROGRAMA 2017 '!$A$8:$A$1500,$A89,'ANTE-PROYECTO PROGRAMA 2017 '!F$8:F$1500)</f>
        <v>375000</v>
      </c>
      <c r="G89" s="23">
        <f>SUMIF('ANTE-PROYECTO PROGRAMA 2017 '!$A$8:$A$1500,$A89,'ANTE-PROYECTO PROGRAMA 2017 '!G$8:G$1500)</f>
        <v>11095000</v>
      </c>
    </row>
    <row r="90" spans="1:7" ht="25.5" x14ac:dyDescent="0.2">
      <c r="A90" s="11" t="s">
        <v>31</v>
      </c>
      <c r="B90" s="12" t="s">
        <v>278</v>
      </c>
      <c r="C90" s="23">
        <f>SUMIF('ANTE-PROYECTO PROGRAMA 2017 '!$A$8:$A$1500,$A90,'ANTE-PROYECTO PROGRAMA 2017 '!C$8:C$1500)</f>
        <v>30924000</v>
      </c>
      <c r="D90" s="23">
        <f>SUMIF('ANTE-PROYECTO PROGRAMA 2017 '!$A$8:$A$1500,$A90,'ANTE-PROYECTO PROGRAMA 2017 '!D$8:D$1500)</f>
        <v>0</v>
      </c>
      <c r="E90" s="23">
        <f>SUMIF('ANTE-PROYECTO PROGRAMA 2017 '!$A$8:$A$1500,$A90,'ANTE-PROYECTO PROGRAMA 2017 '!E$8:E$1500)</f>
        <v>30924000</v>
      </c>
      <c r="F90" s="23">
        <f>SUMIF('ANTE-PROYECTO PROGRAMA 2017 '!$A$8:$A$1500,$A90,'ANTE-PROYECTO PROGRAMA 2017 '!F$8:F$1500)</f>
        <v>2892000</v>
      </c>
      <c r="G90" s="23">
        <f>SUMIF('ANTE-PROYECTO PROGRAMA 2017 '!$A$8:$A$1500,$A90,'ANTE-PROYECTO PROGRAMA 2017 '!G$8:G$1500)</f>
        <v>33816000</v>
      </c>
    </row>
    <row r="91" spans="1:7" ht="25.5" x14ac:dyDescent="0.2">
      <c r="A91" s="11" t="s">
        <v>32</v>
      </c>
      <c r="B91" s="12" t="s">
        <v>199</v>
      </c>
      <c r="C91" s="23">
        <f>SUMIF('ANTE-PROYECTO PROGRAMA 2017 '!$A$8:$A$1500,$A91,'ANTE-PROYECTO PROGRAMA 2017 '!C$8:C$1500)</f>
        <v>106879015</v>
      </c>
      <c r="D91" s="23">
        <f>SUMIF('ANTE-PROYECTO PROGRAMA 2017 '!$A$8:$A$1500,$A91,'ANTE-PROYECTO PROGRAMA 2017 '!D$8:D$1500)</f>
        <v>0</v>
      </c>
      <c r="E91" s="23">
        <f>SUMIF('ANTE-PROYECTO PROGRAMA 2017 '!$A$8:$A$1500,$A91,'ANTE-PROYECTO PROGRAMA 2017 '!E$8:E$1500)</f>
        <v>106879015</v>
      </c>
      <c r="F91" s="23">
        <f>SUMIF('ANTE-PROYECTO PROGRAMA 2017 '!$A$8:$A$1500,$A91,'ANTE-PROYECTO PROGRAMA 2017 '!F$8:F$1500)</f>
        <v>117050397</v>
      </c>
      <c r="G91" s="23">
        <f>SUMIF('ANTE-PROYECTO PROGRAMA 2017 '!$A$8:$A$1500,$A91,'ANTE-PROYECTO PROGRAMA 2017 '!G$8:G$1500)</f>
        <v>223929412</v>
      </c>
    </row>
    <row r="92" spans="1:7" ht="25.5" x14ac:dyDescent="0.2">
      <c r="A92" s="11" t="s">
        <v>33</v>
      </c>
      <c r="B92" s="12" t="s">
        <v>279</v>
      </c>
      <c r="C92" s="23">
        <f>SUMIF('ANTE-PROYECTO PROGRAMA 2017 '!$A$8:$A$1500,$A92,'ANTE-PROYECTO PROGRAMA 2017 '!C$8:C$1500)</f>
        <v>144174974</v>
      </c>
      <c r="D92" s="23">
        <f>SUMIF('ANTE-PROYECTO PROGRAMA 2017 '!$A$8:$A$1500,$A92,'ANTE-PROYECTO PROGRAMA 2017 '!D$8:D$1500)</f>
        <v>0</v>
      </c>
      <c r="E92" s="23">
        <f>SUMIF('ANTE-PROYECTO PROGRAMA 2017 '!$A$8:$A$1500,$A92,'ANTE-PROYECTO PROGRAMA 2017 '!E$8:E$1500)</f>
        <v>144174974</v>
      </c>
      <c r="F92" s="23">
        <f>SUMIF('ANTE-PROYECTO PROGRAMA 2017 '!$A$8:$A$1500,$A92,'ANTE-PROYECTO PROGRAMA 2017 '!F$8:F$1500)</f>
        <v>900000</v>
      </c>
      <c r="G92" s="23">
        <f>SUMIF('ANTE-PROYECTO PROGRAMA 2017 '!$A$8:$A$1500,$A92,'ANTE-PROYECTO PROGRAMA 2017 '!G$8:G$1500)</f>
        <v>145074974</v>
      </c>
    </row>
    <row r="93" spans="1:7" x14ac:dyDescent="0.2">
      <c r="A93" s="26" t="s">
        <v>272</v>
      </c>
      <c r="B93" s="12"/>
      <c r="C93" s="17">
        <f t="shared" ref="C93:G93" si="34">SUM(C94:C96)</f>
        <v>20800000</v>
      </c>
      <c r="D93" s="17">
        <f t="shared" ref="D93:E93" si="35">SUM(D94:D96)</f>
        <v>0</v>
      </c>
      <c r="E93" s="17">
        <f t="shared" si="35"/>
        <v>20800000</v>
      </c>
      <c r="F93" s="17">
        <f t="shared" si="34"/>
        <v>547080</v>
      </c>
      <c r="G93" s="17">
        <f t="shared" si="34"/>
        <v>21347080</v>
      </c>
    </row>
    <row r="94" spans="1:7" hidden="1" x14ac:dyDescent="0.2">
      <c r="A94" s="11" t="s">
        <v>200</v>
      </c>
      <c r="B94" s="12" t="s">
        <v>201</v>
      </c>
      <c r="C94" s="23">
        <f>SUMIF('ANTE-PROYECTO PROGRAMA 2017 '!$A$8:$A$1500,$A94,'ANTE-PROYECTO PROGRAMA 2017 '!C$8:C$1500)</f>
        <v>0</v>
      </c>
      <c r="D94" s="23">
        <f>SUMIF('ANTE-PROYECTO PROGRAMA 2017 '!$A$8:$A$1500,$A94,'ANTE-PROYECTO PROGRAMA 2017 '!D$8:D$1500)</f>
        <v>0</v>
      </c>
      <c r="E94" s="23">
        <f>SUMIF('ANTE-PROYECTO PROGRAMA 2017 '!$A$8:$A$1500,$A94,'ANTE-PROYECTO PROGRAMA 2017 '!E$8:E$1500)</f>
        <v>0</v>
      </c>
      <c r="F94" s="23">
        <f>SUMIF('ANTE-PROYECTO PROGRAMA 2017 '!$A$8:$A$1500,$A94,'ANTE-PROYECTO PROGRAMA 2017 '!F$8:F$1500)</f>
        <v>0</v>
      </c>
      <c r="G94" s="23">
        <f>SUMIF('ANTE-PROYECTO PROGRAMA 2017 '!$A$8:$A$1500,$A94,'ANTE-PROYECTO PROGRAMA 2017 '!G$8:G$1500)</f>
        <v>0</v>
      </c>
    </row>
    <row r="95" spans="1:7" hidden="1" x14ac:dyDescent="0.2">
      <c r="A95" s="11" t="s">
        <v>332</v>
      </c>
      <c r="B95" s="12" t="s">
        <v>333</v>
      </c>
      <c r="C95" s="23">
        <f>SUMIF('ANTE-PROYECTO PROGRAMA 2017 '!$A$8:$A$1500,$A95,'ANTE-PROYECTO PROGRAMA 2017 '!C$8:C$1500)</f>
        <v>0</v>
      </c>
      <c r="D95" s="23">
        <f>SUMIF('ANTE-PROYECTO PROGRAMA 2017 '!$A$8:$A$1500,$A95,'ANTE-PROYECTO PROGRAMA 2017 '!D$8:D$1500)</f>
        <v>0</v>
      </c>
      <c r="E95" s="23">
        <f>SUMIF('ANTE-PROYECTO PROGRAMA 2017 '!$A$8:$A$1500,$A95,'ANTE-PROYECTO PROGRAMA 2017 '!E$8:E$1500)</f>
        <v>0</v>
      </c>
      <c r="F95" s="23">
        <f>SUMIF('ANTE-PROYECTO PROGRAMA 2017 '!$A$8:$A$1500,$A95,'ANTE-PROYECTO PROGRAMA 2017 '!F$8:F$1500)</f>
        <v>0</v>
      </c>
      <c r="G95" s="23">
        <f>SUMIF('ANTE-PROYECTO PROGRAMA 2017 '!$A$8:$A$1500,$A95,'ANTE-PROYECTO PROGRAMA 2017 '!G$8:G$1500)</f>
        <v>0</v>
      </c>
    </row>
    <row r="96" spans="1:7" x14ac:dyDescent="0.2">
      <c r="A96" s="11" t="s">
        <v>142</v>
      </c>
      <c r="B96" s="12" t="s">
        <v>202</v>
      </c>
      <c r="C96" s="23">
        <f>SUMIF('ANTE-PROYECTO PROGRAMA 2017 '!$A$8:$A$1500,$A96,'ANTE-PROYECTO PROGRAMA 2017 '!C$8:C$1500)</f>
        <v>20800000</v>
      </c>
      <c r="D96" s="23">
        <f>SUMIF('ANTE-PROYECTO PROGRAMA 2017 '!$A$8:$A$1500,$A96,'ANTE-PROYECTO PROGRAMA 2017 '!D$8:D$1500)</f>
        <v>0</v>
      </c>
      <c r="E96" s="23">
        <f>SUMIF('ANTE-PROYECTO PROGRAMA 2017 '!$A$8:$A$1500,$A96,'ANTE-PROYECTO PROGRAMA 2017 '!E$8:E$1500)</f>
        <v>20800000</v>
      </c>
      <c r="F96" s="23">
        <f>SUMIF('ANTE-PROYECTO PROGRAMA 2017 '!$A$8:$A$1500,$A96,'ANTE-PROYECTO PROGRAMA 2017 '!F$8:F$1500)</f>
        <v>547080</v>
      </c>
      <c r="G96" s="23">
        <f>SUMIF('ANTE-PROYECTO PROGRAMA 2017 '!$A$8:$A$1500,$A96,'ANTE-PROYECTO PROGRAMA 2017 '!G$8:G$1500)</f>
        <v>21347080</v>
      </c>
    </row>
    <row r="97" spans="1:7" x14ac:dyDescent="0.2">
      <c r="A97" s="26" t="s">
        <v>34</v>
      </c>
      <c r="B97" s="31" t="s">
        <v>35</v>
      </c>
      <c r="C97" s="17">
        <f t="shared" ref="C97:G97" si="36">SUM(C98:C101)</f>
        <v>46250000</v>
      </c>
      <c r="D97" s="17">
        <f t="shared" ref="D97:E97" si="37">SUM(D98:D101)</f>
        <v>0</v>
      </c>
      <c r="E97" s="17">
        <f t="shared" si="37"/>
        <v>46250000</v>
      </c>
      <c r="F97" s="17">
        <f t="shared" si="36"/>
        <v>9969231</v>
      </c>
      <c r="G97" s="17">
        <f t="shared" si="36"/>
        <v>56219231</v>
      </c>
    </row>
    <row r="98" spans="1:7" x14ac:dyDescent="0.2">
      <c r="A98" s="11" t="s">
        <v>389</v>
      </c>
      <c r="B98" s="12" t="s">
        <v>390</v>
      </c>
      <c r="C98" s="23">
        <f>SUMIF('ANTE-PROYECTO PROGRAMA 2017 '!$A$8:$A$1500,$A98,'ANTE-PROYECTO PROGRAMA 2017 '!C$8:C$1500)</f>
        <v>1000000</v>
      </c>
      <c r="D98" s="23">
        <f>SUMIF('ANTE-PROYECTO PROGRAMA 2017 '!$A$8:$A$1500,$A98,'ANTE-PROYECTO PROGRAMA 2017 '!D$8:D$1500)</f>
        <v>0</v>
      </c>
      <c r="E98" s="23">
        <f>SUMIF('ANTE-PROYECTO PROGRAMA 2017 '!$A$8:$A$1500,$A98,'ANTE-PROYECTO PROGRAMA 2017 '!E$8:E$1500)</f>
        <v>1000000</v>
      </c>
      <c r="F98" s="23">
        <f>SUMIF('ANTE-PROYECTO PROGRAMA 2017 '!$A$8:$A$1500,$A98,'ANTE-PROYECTO PROGRAMA 2017 '!F$8:F$1500)</f>
        <v>9969231</v>
      </c>
      <c r="G98" s="23">
        <f>SUMIF('ANTE-PROYECTO PROGRAMA 2017 '!$A$8:$A$1500,$A98,'ANTE-PROYECTO PROGRAMA 2017 '!G$8:G$1500)</f>
        <v>10969231</v>
      </c>
    </row>
    <row r="99" spans="1:7" x14ac:dyDescent="0.2">
      <c r="A99" s="11" t="s">
        <v>203</v>
      </c>
      <c r="B99" s="12" t="s">
        <v>204</v>
      </c>
      <c r="C99" s="23">
        <f>SUMIF('ANTE-PROYECTO PROGRAMA 2017 '!$A$8:$A$1500,$A99,'ANTE-PROYECTO PROGRAMA 2017 '!C$8:C$1500)</f>
        <v>10650000</v>
      </c>
      <c r="D99" s="23">
        <f>SUMIF('ANTE-PROYECTO PROGRAMA 2017 '!$A$8:$A$1500,$A99,'ANTE-PROYECTO PROGRAMA 2017 '!D$8:D$1500)</f>
        <v>0</v>
      </c>
      <c r="E99" s="23">
        <f>SUMIF('ANTE-PROYECTO PROGRAMA 2017 '!$A$8:$A$1500,$A99,'ANTE-PROYECTO PROGRAMA 2017 '!E$8:E$1500)</f>
        <v>10650000</v>
      </c>
      <c r="F99" s="23">
        <f>SUMIF('ANTE-PROYECTO PROGRAMA 2017 '!$A$8:$A$1500,$A99,'ANTE-PROYECTO PROGRAMA 2017 '!F$8:F$1500)</f>
        <v>0</v>
      </c>
      <c r="G99" s="23">
        <f>SUMIF('ANTE-PROYECTO PROGRAMA 2017 '!$A$8:$A$1500,$A99,'ANTE-PROYECTO PROGRAMA 2017 '!G$8:G$1500)</f>
        <v>10650000</v>
      </c>
    </row>
    <row r="100" spans="1:7" x14ac:dyDescent="0.2">
      <c r="A100" s="11" t="s">
        <v>205</v>
      </c>
      <c r="B100" s="12" t="s">
        <v>206</v>
      </c>
      <c r="C100" s="23">
        <f>SUMIF('ANTE-PROYECTO PROGRAMA 2017 '!$A$8:$A$1500,$A100,'ANTE-PROYECTO PROGRAMA 2017 '!C$8:C$1500)</f>
        <v>34600000</v>
      </c>
      <c r="D100" s="23">
        <f>SUMIF('ANTE-PROYECTO PROGRAMA 2017 '!$A$8:$A$1500,$A100,'ANTE-PROYECTO PROGRAMA 2017 '!D$8:D$1500)</f>
        <v>0</v>
      </c>
      <c r="E100" s="23">
        <f>SUMIF('ANTE-PROYECTO PROGRAMA 2017 '!$A$8:$A$1500,$A100,'ANTE-PROYECTO PROGRAMA 2017 '!E$8:E$1500)</f>
        <v>34600000</v>
      </c>
      <c r="F100" s="23">
        <f>SUMIF('ANTE-PROYECTO PROGRAMA 2017 '!$A$8:$A$1500,$A100,'ANTE-PROYECTO PROGRAMA 2017 '!F$8:F$1500)</f>
        <v>0</v>
      </c>
      <c r="G100" s="23">
        <f>SUMIF('ANTE-PROYECTO PROGRAMA 2017 '!$A$8:$A$1500,$A100,'ANTE-PROYECTO PROGRAMA 2017 '!G$8:G$1500)</f>
        <v>34600000</v>
      </c>
    </row>
    <row r="101" spans="1:7" x14ac:dyDescent="0.2">
      <c r="A101" s="11" t="s">
        <v>36</v>
      </c>
      <c r="B101" s="12" t="s">
        <v>207</v>
      </c>
      <c r="C101" s="23">
        <f>SUMIF('ANTE-PROYECTO PROGRAMA 2017 '!$A$8:$A$1500,$A101,'ANTE-PROYECTO PROGRAMA 2017 '!C$8:C$1500)</f>
        <v>0</v>
      </c>
      <c r="D101" s="23">
        <f>SUMIF('ANTE-PROYECTO PROGRAMA 2017 '!$A$8:$A$1500,$A101,'ANTE-PROYECTO PROGRAMA 2017 '!D$8:D$1500)</f>
        <v>0</v>
      </c>
      <c r="E101" s="23">
        <f>SUMIF('ANTE-PROYECTO PROGRAMA 2017 '!$A$8:$A$1500,$A101,'ANTE-PROYECTO PROGRAMA 2017 '!E$8:E$1500)</f>
        <v>0</v>
      </c>
      <c r="F101" s="23">
        <f>SUMIF('ANTE-PROYECTO PROGRAMA 2017 '!$A$8:$A$1500,$A101,'ANTE-PROYECTO PROGRAMA 2017 '!F$8:F$1500)</f>
        <v>0</v>
      </c>
      <c r="G101" s="23">
        <f>SUMIF('ANTE-PROYECTO PROGRAMA 2017 '!$A$8:$A$1500,$A101,'ANTE-PROYECTO PROGRAMA 2017 '!G$8:G$1500)</f>
        <v>0</v>
      </c>
    </row>
    <row r="102" spans="1:7" x14ac:dyDescent="0.2">
      <c r="A102" s="20">
        <v>2</v>
      </c>
      <c r="B102" s="21" t="s">
        <v>37</v>
      </c>
      <c r="C102" s="17">
        <f t="shared" ref="C102:G102" si="38">+C103+C109+C114+C122+C125+C128</f>
        <v>11141896344</v>
      </c>
      <c r="D102" s="17">
        <f t="shared" ref="D102:E102" si="39">+D103+D109+D114+D122+D125+D128</f>
        <v>0</v>
      </c>
      <c r="E102" s="17">
        <f t="shared" si="39"/>
        <v>11141896344</v>
      </c>
      <c r="F102" s="17">
        <f t="shared" si="38"/>
        <v>11256915018</v>
      </c>
      <c r="G102" s="17">
        <f t="shared" si="38"/>
        <v>22398811362</v>
      </c>
    </row>
    <row r="103" spans="1:7" ht="25.5" x14ac:dyDescent="0.2">
      <c r="A103" s="20" t="s">
        <v>38</v>
      </c>
      <c r="B103" s="21" t="s">
        <v>39</v>
      </c>
      <c r="C103" s="17">
        <f t="shared" ref="C103:G103" si="40">SUM(C104:C108)</f>
        <v>872726485</v>
      </c>
      <c r="D103" s="17">
        <f t="shared" ref="D103:E103" si="41">SUM(D104:D108)</f>
        <v>0</v>
      </c>
      <c r="E103" s="17">
        <f t="shared" si="41"/>
        <v>872726485</v>
      </c>
      <c r="F103" s="17">
        <f t="shared" si="40"/>
        <v>277340142</v>
      </c>
      <c r="G103" s="17">
        <f t="shared" si="40"/>
        <v>1150066627</v>
      </c>
    </row>
    <row r="104" spans="1:7" x14ac:dyDescent="0.2">
      <c r="A104" s="11" t="s">
        <v>40</v>
      </c>
      <c r="B104" s="12" t="s">
        <v>208</v>
      </c>
      <c r="C104" s="23">
        <f>SUMIF('ANTE-PROYECTO PROGRAMA 2017 '!$A$8:$A$1500,$A104,'ANTE-PROYECTO PROGRAMA 2017 '!C$8:C$1500)</f>
        <v>567794450</v>
      </c>
      <c r="D104" s="23">
        <f>SUMIF('ANTE-PROYECTO PROGRAMA 2017 '!$A$8:$A$1500,$A104,'ANTE-PROYECTO PROGRAMA 2017 '!D$8:D$1500)</f>
        <v>0</v>
      </c>
      <c r="E104" s="23">
        <f>SUMIF('ANTE-PROYECTO PROGRAMA 2017 '!$A$8:$A$1500,$A104,'ANTE-PROYECTO PROGRAMA 2017 '!E$8:E$1500)</f>
        <v>567794450</v>
      </c>
      <c r="F104" s="23">
        <f>SUMIF('ANTE-PROYECTO PROGRAMA 2017 '!$A$8:$A$1500,$A104,'ANTE-PROYECTO PROGRAMA 2017 '!F$8:F$1500)</f>
        <v>193167260</v>
      </c>
      <c r="G104" s="23">
        <f>SUMIF('ANTE-PROYECTO PROGRAMA 2017 '!$A$8:$A$1500,$A104,'ANTE-PROYECTO PROGRAMA 2017 '!G$8:G$1500)</f>
        <v>760961710</v>
      </c>
    </row>
    <row r="105" spans="1:7" ht="25.5" x14ac:dyDescent="0.2">
      <c r="A105" s="11" t="s">
        <v>131</v>
      </c>
      <c r="B105" s="12" t="s">
        <v>209</v>
      </c>
      <c r="C105" s="23">
        <f>SUMIF('ANTE-PROYECTO PROGRAMA 2017 '!$A$8:$A$1500,$A105,'ANTE-PROYECTO PROGRAMA 2017 '!C$8:C$1500)</f>
        <v>189659800</v>
      </c>
      <c r="D105" s="23">
        <f>SUMIF('ANTE-PROYECTO PROGRAMA 2017 '!$A$8:$A$1500,$A105,'ANTE-PROYECTO PROGRAMA 2017 '!D$8:D$1500)</f>
        <v>0</v>
      </c>
      <c r="E105" s="23">
        <f>SUMIF('ANTE-PROYECTO PROGRAMA 2017 '!$A$8:$A$1500,$A105,'ANTE-PROYECTO PROGRAMA 2017 '!E$8:E$1500)</f>
        <v>189659800</v>
      </c>
      <c r="F105" s="23">
        <f>SUMIF('ANTE-PROYECTO PROGRAMA 2017 '!$A$8:$A$1500,$A105,'ANTE-PROYECTO PROGRAMA 2017 '!F$8:F$1500)</f>
        <v>67424000</v>
      </c>
      <c r="G105" s="23">
        <f>SUMIF('ANTE-PROYECTO PROGRAMA 2017 '!$A$8:$A$1500,$A105,'ANTE-PROYECTO PROGRAMA 2017 '!G$8:G$1500)</f>
        <v>257083800</v>
      </c>
    </row>
    <row r="106" spans="1:7" x14ac:dyDescent="0.2">
      <c r="A106" s="11" t="s">
        <v>273</v>
      </c>
      <c r="B106" s="12" t="s">
        <v>210</v>
      </c>
      <c r="C106" s="23">
        <f>SUMIF('ANTE-PROYECTO PROGRAMA 2017 '!$A$8:$A$1500,$A106,'ANTE-PROYECTO PROGRAMA 2017 '!C$8:C$1500)</f>
        <v>6774000</v>
      </c>
      <c r="D106" s="23">
        <f>SUMIF('ANTE-PROYECTO PROGRAMA 2017 '!$A$8:$A$1500,$A106,'ANTE-PROYECTO PROGRAMA 2017 '!D$8:D$1500)</f>
        <v>0</v>
      </c>
      <c r="E106" s="23">
        <f>SUMIF('ANTE-PROYECTO PROGRAMA 2017 '!$A$8:$A$1500,$A106,'ANTE-PROYECTO PROGRAMA 2017 '!E$8:E$1500)</f>
        <v>6774000</v>
      </c>
      <c r="F106" s="23">
        <f>SUMIF('ANTE-PROYECTO PROGRAMA 2017 '!$A$8:$A$1500,$A106,'ANTE-PROYECTO PROGRAMA 2017 '!F$8:F$1500)</f>
        <v>0</v>
      </c>
      <c r="G106" s="23">
        <f>SUMIF('ANTE-PROYECTO PROGRAMA 2017 '!$A$8:$A$1500,$A106,'ANTE-PROYECTO PROGRAMA 2017 '!G$8:G$1500)</f>
        <v>6774000</v>
      </c>
    </row>
    <row r="107" spans="1:7" x14ac:dyDescent="0.2">
      <c r="A107" s="11" t="s">
        <v>41</v>
      </c>
      <c r="B107" s="12" t="s">
        <v>211</v>
      </c>
      <c r="C107" s="23">
        <f>SUMIF('ANTE-PROYECTO PROGRAMA 2017 '!$A$8:$A$1500,$A107,'ANTE-PROYECTO PROGRAMA 2017 '!C$8:C$1500)</f>
        <v>102702335</v>
      </c>
      <c r="D107" s="23">
        <f>SUMIF('ANTE-PROYECTO PROGRAMA 2017 '!$A$8:$A$1500,$A107,'ANTE-PROYECTO PROGRAMA 2017 '!D$8:D$1500)</f>
        <v>0</v>
      </c>
      <c r="E107" s="23">
        <f>SUMIF('ANTE-PROYECTO PROGRAMA 2017 '!$A$8:$A$1500,$A107,'ANTE-PROYECTO PROGRAMA 2017 '!E$8:E$1500)</f>
        <v>102702335</v>
      </c>
      <c r="F107" s="23">
        <f>SUMIF('ANTE-PROYECTO PROGRAMA 2017 '!$A$8:$A$1500,$A107,'ANTE-PROYECTO PROGRAMA 2017 '!F$8:F$1500)</f>
        <v>12318302</v>
      </c>
      <c r="G107" s="23">
        <f>SUMIF('ANTE-PROYECTO PROGRAMA 2017 '!$A$8:$A$1500,$A107,'ANTE-PROYECTO PROGRAMA 2017 '!G$8:G$1500)</f>
        <v>115020637</v>
      </c>
    </row>
    <row r="108" spans="1:7" x14ac:dyDescent="0.2">
      <c r="A108" s="11" t="s">
        <v>42</v>
      </c>
      <c r="B108" s="12" t="s">
        <v>212</v>
      </c>
      <c r="C108" s="23">
        <f>SUMIF('ANTE-PROYECTO PROGRAMA 2017 '!$A$8:$A$1500,$A108,'ANTE-PROYECTO PROGRAMA 2017 '!C$8:C$1500)</f>
        <v>5795900</v>
      </c>
      <c r="D108" s="23">
        <f>SUMIF('ANTE-PROYECTO PROGRAMA 2017 '!$A$8:$A$1500,$A108,'ANTE-PROYECTO PROGRAMA 2017 '!D$8:D$1500)</f>
        <v>0</v>
      </c>
      <c r="E108" s="23">
        <f>SUMIF('ANTE-PROYECTO PROGRAMA 2017 '!$A$8:$A$1500,$A108,'ANTE-PROYECTO PROGRAMA 2017 '!E$8:E$1500)</f>
        <v>5795900</v>
      </c>
      <c r="F108" s="23">
        <f>SUMIF('ANTE-PROYECTO PROGRAMA 2017 '!$A$8:$A$1500,$A108,'ANTE-PROYECTO PROGRAMA 2017 '!F$8:F$1500)</f>
        <v>4430580</v>
      </c>
      <c r="G108" s="23">
        <f>SUMIF('ANTE-PROYECTO PROGRAMA 2017 '!$A$8:$A$1500,$A108,'ANTE-PROYECTO PROGRAMA 2017 '!G$8:G$1500)</f>
        <v>10226480</v>
      </c>
    </row>
    <row r="109" spans="1:7" ht="25.5" x14ac:dyDescent="0.2">
      <c r="A109" s="29" t="s">
        <v>43</v>
      </c>
      <c r="B109" s="32" t="s">
        <v>44</v>
      </c>
      <c r="C109" s="17">
        <f t="shared" ref="C109:G109" si="42">SUM(C110:C113)</f>
        <v>7439187878</v>
      </c>
      <c r="D109" s="17">
        <f t="shared" ref="D109:E109" si="43">SUM(D110:D113)</f>
        <v>0</v>
      </c>
      <c r="E109" s="17">
        <f t="shared" si="43"/>
        <v>7439187878</v>
      </c>
      <c r="F109" s="17">
        <f t="shared" si="42"/>
        <v>5096317755</v>
      </c>
      <c r="G109" s="17">
        <f t="shared" si="42"/>
        <v>12535505633</v>
      </c>
    </row>
    <row r="110" spans="1:7" ht="25.5" hidden="1" x14ac:dyDescent="0.2">
      <c r="A110" s="11" t="s">
        <v>141</v>
      </c>
      <c r="B110" s="12" t="s">
        <v>213</v>
      </c>
      <c r="C110" s="23">
        <f>SUMIF('ANTE-PROYECTO PROGRAMA 2017 '!$A$8:$A$1500,$A110,'ANTE-PROYECTO PROGRAMA 2017 '!C$8:C$1500)</f>
        <v>0</v>
      </c>
      <c r="D110" s="23">
        <f>SUMIF('ANTE-PROYECTO PROGRAMA 2017 '!$A$8:$A$1500,$A110,'ANTE-PROYECTO PROGRAMA 2017 '!D$8:D$1500)</f>
        <v>0</v>
      </c>
      <c r="E110" s="23">
        <f>SUMIF('ANTE-PROYECTO PROGRAMA 2017 '!$A$8:$A$1500,$A110,'ANTE-PROYECTO PROGRAMA 2017 '!E$8:E$1500)</f>
        <v>0</v>
      </c>
      <c r="F110" s="23">
        <f>SUMIF('ANTE-PROYECTO PROGRAMA 2017 '!$A$8:$A$1500,$A110,'ANTE-PROYECTO PROGRAMA 2017 '!F$8:F$1500)</f>
        <v>0</v>
      </c>
      <c r="G110" s="23">
        <f>SUMIF('ANTE-PROYECTO PROGRAMA 2017 '!$A$8:$A$1500,$A110,'ANTE-PROYECTO PROGRAMA 2017 '!G$8:G$1500)</f>
        <v>0</v>
      </c>
    </row>
    <row r="111" spans="1:7" hidden="1" x14ac:dyDescent="0.2">
      <c r="A111" s="11" t="s">
        <v>123</v>
      </c>
      <c r="B111" s="12" t="s">
        <v>214</v>
      </c>
      <c r="C111" s="23">
        <f>SUMIF('ANTE-PROYECTO PROGRAMA 2017 '!$A$8:$A$1500,$A111,'ANTE-PROYECTO PROGRAMA 2017 '!C$8:C$1500)</f>
        <v>0</v>
      </c>
      <c r="D111" s="23">
        <f>SUMIF('ANTE-PROYECTO PROGRAMA 2017 '!$A$8:$A$1500,$A111,'ANTE-PROYECTO PROGRAMA 2017 '!D$8:D$1500)</f>
        <v>0</v>
      </c>
      <c r="E111" s="23">
        <f>SUMIF('ANTE-PROYECTO PROGRAMA 2017 '!$A$8:$A$1500,$A111,'ANTE-PROYECTO PROGRAMA 2017 '!E$8:E$1500)</f>
        <v>0</v>
      </c>
      <c r="F111" s="23">
        <f>SUMIF('ANTE-PROYECTO PROGRAMA 2017 '!$A$8:$A$1500,$A111,'ANTE-PROYECTO PROGRAMA 2017 '!F$8:F$1500)</f>
        <v>0</v>
      </c>
      <c r="G111" s="23">
        <f>SUMIF('ANTE-PROYECTO PROGRAMA 2017 '!$A$8:$A$1500,$A111,'ANTE-PROYECTO PROGRAMA 2017 '!G$8:G$1500)</f>
        <v>0</v>
      </c>
    </row>
    <row r="112" spans="1:7" x14ac:dyDescent="0.2">
      <c r="A112" s="11" t="s">
        <v>121</v>
      </c>
      <c r="B112" s="12" t="s">
        <v>215</v>
      </c>
      <c r="C112" s="23">
        <f>SUMIF('ANTE-PROYECTO PROGRAMA 2017 '!$A$8:$A$1500,$A112,'ANTE-PROYECTO PROGRAMA 2017 '!C$8:C$1500)</f>
        <v>7421659378</v>
      </c>
      <c r="D112" s="23">
        <f>SUMIF('ANTE-PROYECTO PROGRAMA 2017 '!$A$8:$A$1500,$A112,'ANTE-PROYECTO PROGRAMA 2017 '!D$8:D$1500)</f>
        <v>0</v>
      </c>
      <c r="E112" s="23">
        <f>SUMIF('ANTE-PROYECTO PROGRAMA 2017 '!$A$8:$A$1500,$A112,'ANTE-PROYECTO PROGRAMA 2017 '!E$8:E$1500)</f>
        <v>7421659378</v>
      </c>
      <c r="F112" s="23">
        <f>SUMIF('ANTE-PROYECTO PROGRAMA 2017 '!$A$8:$A$1500,$A112,'ANTE-PROYECTO PROGRAMA 2017 '!F$8:F$1500)</f>
        <v>5096317755</v>
      </c>
      <c r="G112" s="23">
        <f>SUMIF('ANTE-PROYECTO PROGRAMA 2017 '!$A$8:$A$1500,$A112,'ANTE-PROYECTO PROGRAMA 2017 '!G$8:G$1500)</f>
        <v>12517977133</v>
      </c>
    </row>
    <row r="113" spans="1:7" x14ac:dyDescent="0.2">
      <c r="A113" s="11" t="s">
        <v>45</v>
      </c>
      <c r="B113" s="12" t="s">
        <v>216</v>
      </c>
      <c r="C113" s="23">
        <f>SUMIF('ANTE-PROYECTO PROGRAMA 2017 '!$A$8:$A$1500,$A113,'ANTE-PROYECTO PROGRAMA 2017 '!C$8:C$1500)</f>
        <v>17528500</v>
      </c>
      <c r="D113" s="23">
        <f>SUMIF('ANTE-PROYECTO PROGRAMA 2017 '!$A$8:$A$1500,$A113,'ANTE-PROYECTO PROGRAMA 2017 '!D$8:D$1500)</f>
        <v>0</v>
      </c>
      <c r="E113" s="23">
        <f>SUMIF('ANTE-PROYECTO PROGRAMA 2017 '!$A$8:$A$1500,$A113,'ANTE-PROYECTO PROGRAMA 2017 '!E$8:E$1500)</f>
        <v>17528500</v>
      </c>
      <c r="F113" s="23">
        <f>SUMIF('ANTE-PROYECTO PROGRAMA 2017 '!$A$8:$A$1500,$A113,'ANTE-PROYECTO PROGRAMA 2017 '!F$8:F$1500)</f>
        <v>0</v>
      </c>
      <c r="G113" s="23">
        <f>SUMIF('ANTE-PROYECTO PROGRAMA 2017 '!$A$8:$A$1500,$A113,'ANTE-PROYECTO PROGRAMA 2017 '!G$8:G$1500)</f>
        <v>17528500</v>
      </c>
    </row>
    <row r="114" spans="1:7" ht="38.25" x14ac:dyDescent="0.2">
      <c r="A114" s="33" t="s">
        <v>46</v>
      </c>
      <c r="B114" s="21" t="s">
        <v>47</v>
      </c>
      <c r="C114" s="17">
        <f t="shared" ref="C114:G114" si="44">SUM(C115:C121)</f>
        <v>738322053</v>
      </c>
      <c r="D114" s="17">
        <f t="shared" ref="D114:E114" si="45">SUM(D115:D121)</f>
        <v>0</v>
      </c>
      <c r="E114" s="17">
        <f t="shared" si="45"/>
        <v>738322053</v>
      </c>
      <c r="F114" s="17">
        <f t="shared" si="44"/>
        <v>187421899</v>
      </c>
      <c r="G114" s="17">
        <f t="shared" si="44"/>
        <v>925743952</v>
      </c>
    </row>
    <row r="115" spans="1:7" x14ac:dyDescent="0.2">
      <c r="A115" s="11" t="s">
        <v>48</v>
      </c>
      <c r="B115" s="12" t="s">
        <v>217</v>
      </c>
      <c r="C115" s="23">
        <f>SUMIF('ANTE-PROYECTO PROGRAMA 2017 '!$A$8:$A$1500,$A115,'ANTE-PROYECTO PROGRAMA 2017 '!C$8:C$1500)</f>
        <v>226797682</v>
      </c>
      <c r="D115" s="23">
        <f>SUMIF('ANTE-PROYECTO PROGRAMA 2017 '!$A$8:$A$1500,$A115,'ANTE-PROYECTO PROGRAMA 2017 '!D$8:D$1500)</f>
        <v>0</v>
      </c>
      <c r="E115" s="23">
        <f>SUMIF('ANTE-PROYECTO PROGRAMA 2017 '!$A$8:$A$1500,$A115,'ANTE-PROYECTO PROGRAMA 2017 '!E$8:E$1500)</f>
        <v>226797682</v>
      </c>
      <c r="F115" s="23">
        <f>SUMIF('ANTE-PROYECTO PROGRAMA 2017 '!$A$8:$A$1500,$A115,'ANTE-PROYECTO PROGRAMA 2017 '!F$8:F$1500)</f>
        <v>65573544</v>
      </c>
      <c r="G115" s="23">
        <f>SUMIF('ANTE-PROYECTO PROGRAMA 2017 '!$A$8:$A$1500,$A115,'ANTE-PROYECTO PROGRAMA 2017 '!G$8:G$1500)</f>
        <v>292371226</v>
      </c>
    </row>
    <row r="116" spans="1:7" ht="25.5" x14ac:dyDescent="0.2">
      <c r="A116" s="11" t="s">
        <v>87</v>
      </c>
      <c r="B116" s="12" t="s">
        <v>218</v>
      </c>
      <c r="C116" s="23">
        <f>SUMIF('ANTE-PROYECTO PROGRAMA 2017 '!$A$8:$A$1500,$A116,'ANTE-PROYECTO PROGRAMA 2017 '!C$8:C$1500)</f>
        <v>54517290</v>
      </c>
      <c r="D116" s="23">
        <f>SUMIF('ANTE-PROYECTO PROGRAMA 2017 '!$A$8:$A$1500,$A116,'ANTE-PROYECTO PROGRAMA 2017 '!D$8:D$1500)</f>
        <v>0</v>
      </c>
      <c r="E116" s="23">
        <f>SUMIF('ANTE-PROYECTO PROGRAMA 2017 '!$A$8:$A$1500,$A116,'ANTE-PROYECTO PROGRAMA 2017 '!E$8:E$1500)</f>
        <v>54517290</v>
      </c>
      <c r="F116" s="23">
        <f>SUMIF('ANTE-PROYECTO PROGRAMA 2017 '!$A$8:$A$1500,$A116,'ANTE-PROYECTO PROGRAMA 2017 '!F$8:F$1500)</f>
        <v>8972308</v>
      </c>
      <c r="G116" s="23">
        <f>SUMIF('ANTE-PROYECTO PROGRAMA 2017 '!$A$8:$A$1500,$A116,'ANTE-PROYECTO PROGRAMA 2017 '!G$8:G$1500)</f>
        <v>63489598</v>
      </c>
    </row>
    <row r="117" spans="1:7" x14ac:dyDescent="0.2">
      <c r="A117" s="11" t="s">
        <v>88</v>
      </c>
      <c r="B117" s="12" t="s">
        <v>219</v>
      </c>
      <c r="C117" s="23">
        <f>SUMIF('ANTE-PROYECTO PROGRAMA 2017 '!$A$8:$A$1500,$A117,'ANTE-PROYECTO PROGRAMA 2017 '!C$8:C$1500)</f>
        <v>86389205</v>
      </c>
      <c r="D117" s="23">
        <f>SUMIF('ANTE-PROYECTO PROGRAMA 2017 '!$A$8:$A$1500,$A117,'ANTE-PROYECTO PROGRAMA 2017 '!D$8:D$1500)</f>
        <v>0</v>
      </c>
      <c r="E117" s="23">
        <f>SUMIF('ANTE-PROYECTO PROGRAMA 2017 '!$A$8:$A$1500,$A117,'ANTE-PROYECTO PROGRAMA 2017 '!E$8:E$1500)</f>
        <v>86389205</v>
      </c>
      <c r="F117" s="23">
        <f>SUMIF('ANTE-PROYECTO PROGRAMA 2017 '!$A$8:$A$1500,$A117,'ANTE-PROYECTO PROGRAMA 2017 '!F$8:F$1500)</f>
        <v>16820160</v>
      </c>
      <c r="G117" s="23">
        <f>SUMIF('ANTE-PROYECTO PROGRAMA 2017 '!$A$8:$A$1500,$A117,'ANTE-PROYECTO PROGRAMA 2017 '!G$8:G$1500)</f>
        <v>103209365</v>
      </c>
    </row>
    <row r="118" spans="1:7" ht="25.5" x14ac:dyDescent="0.2">
      <c r="A118" s="11" t="s">
        <v>89</v>
      </c>
      <c r="B118" s="12" t="s">
        <v>220</v>
      </c>
      <c r="C118" s="23">
        <f>SUMIF('ANTE-PROYECTO PROGRAMA 2017 '!$A$8:$A$1500,$A118,'ANTE-PROYECTO PROGRAMA 2017 '!C$8:C$1500)</f>
        <v>192806478</v>
      </c>
      <c r="D118" s="23">
        <f>SUMIF('ANTE-PROYECTO PROGRAMA 2017 '!$A$8:$A$1500,$A118,'ANTE-PROYECTO PROGRAMA 2017 '!D$8:D$1500)</f>
        <v>0</v>
      </c>
      <c r="E118" s="23">
        <f>SUMIF('ANTE-PROYECTO PROGRAMA 2017 '!$A$8:$A$1500,$A118,'ANTE-PROYECTO PROGRAMA 2017 '!E$8:E$1500)</f>
        <v>192806478</v>
      </c>
      <c r="F118" s="23">
        <f>SUMIF('ANTE-PROYECTO PROGRAMA 2017 '!$A$8:$A$1500,$A118,'ANTE-PROYECTO PROGRAMA 2017 '!F$8:F$1500)</f>
        <v>41887414</v>
      </c>
      <c r="G118" s="23">
        <f>SUMIF('ANTE-PROYECTO PROGRAMA 2017 '!$A$8:$A$1500,$A118,'ANTE-PROYECTO PROGRAMA 2017 '!G$8:G$1500)</f>
        <v>234693892</v>
      </c>
    </row>
    <row r="119" spans="1:7" x14ac:dyDescent="0.2">
      <c r="A119" s="11" t="s">
        <v>90</v>
      </c>
      <c r="B119" s="12" t="s">
        <v>221</v>
      </c>
      <c r="C119" s="23">
        <f>SUMIF('ANTE-PROYECTO PROGRAMA 2017 '!$A$8:$A$1500,$A119,'ANTE-PROYECTO PROGRAMA 2017 '!C$8:C$1500)</f>
        <v>3755975</v>
      </c>
      <c r="D119" s="23">
        <f>SUMIF('ANTE-PROYECTO PROGRAMA 2017 '!$A$8:$A$1500,$A119,'ANTE-PROYECTO PROGRAMA 2017 '!D$8:D$1500)</f>
        <v>0</v>
      </c>
      <c r="E119" s="23">
        <f>SUMIF('ANTE-PROYECTO PROGRAMA 2017 '!$A$8:$A$1500,$A119,'ANTE-PROYECTO PROGRAMA 2017 '!E$8:E$1500)</f>
        <v>3755975</v>
      </c>
      <c r="F119" s="23">
        <f>SUMIF('ANTE-PROYECTO PROGRAMA 2017 '!$A$8:$A$1500,$A119,'ANTE-PROYECTO PROGRAMA 2017 '!F$8:F$1500)</f>
        <v>299077</v>
      </c>
      <c r="G119" s="23">
        <f>SUMIF('ANTE-PROYECTO PROGRAMA 2017 '!$A$8:$A$1500,$A119,'ANTE-PROYECTO PROGRAMA 2017 '!G$8:G$1500)</f>
        <v>4055052</v>
      </c>
    </row>
    <row r="120" spans="1:7" x14ac:dyDescent="0.2">
      <c r="A120" s="11" t="s">
        <v>91</v>
      </c>
      <c r="B120" s="12" t="s">
        <v>222</v>
      </c>
      <c r="C120" s="23">
        <f>SUMIF('ANTE-PROYECTO PROGRAMA 2017 '!$A$8:$A$1500,$A120,'ANTE-PROYECTO PROGRAMA 2017 '!C$8:C$1500)</f>
        <v>90669923</v>
      </c>
      <c r="D120" s="23">
        <f>SUMIF('ANTE-PROYECTO PROGRAMA 2017 '!$A$8:$A$1500,$A120,'ANTE-PROYECTO PROGRAMA 2017 '!D$8:D$1500)</f>
        <v>0</v>
      </c>
      <c r="E120" s="23">
        <f>SUMIF('ANTE-PROYECTO PROGRAMA 2017 '!$A$8:$A$1500,$A120,'ANTE-PROYECTO PROGRAMA 2017 '!E$8:E$1500)</f>
        <v>90669923</v>
      </c>
      <c r="F120" s="23">
        <f>SUMIF('ANTE-PROYECTO PROGRAMA 2017 '!$A$8:$A$1500,$A120,'ANTE-PROYECTO PROGRAMA 2017 '!F$8:F$1500)</f>
        <v>23961704</v>
      </c>
      <c r="G120" s="23">
        <f>SUMIF('ANTE-PROYECTO PROGRAMA 2017 '!$A$8:$A$1500,$A120,'ANTE-PROYECTO PROGRAMA 2017 '!G$8:G$1500)</f>
        <v>114631627</v>
      </c>
    </row>
    <row r="121" spans="1:7" ht="25.5" x14ac:dyDescent="0.2">
      <c r="A121" s="11" t="s">
        <v>92</v>
      </c>
      <c r="B121" s="12" t="s">
        <v>223</v>
      </c>
      <c r="C121" s="23">
        <f>SUMIF('ANTE-PROYECTO PROGRAMA 2017 '!$A$8:$A$1500,$A121,'ANTE-PROYECTO PROGRAMA 2017 '!C$8:C$1500)</f>
        <v>83385500</v>
      </c>
      <c r="D121" s="23">
        <f>SUMIF('ANTE-PROYECTO PROGRAMA 2017 '!$A$8:$A$1500,$A121,'ANTE-PROYECTO PROGRAMA 2017 '!D$8:D$1500)</f>
        <v>0</v>
      </c>
      <c r="E121" s="23">
        <f>SUMIF('ANTE-PROYECTO PROGRAMA 2017 '!$A$8:$A$1500,$A121,'ANTE-PROYECTO PROGRAMA 2017 '!E$8:E$1500)</f>
        <v>83385500</v>
      </c>
      <c r="F121" s="23">
        <f>SUMIF('ANTE-PROYECTO PROGRAMA 2017 '!$A$8:$A$1500,$A121,'ANTE-PROYECTO PROGRAMA 2017 '!F$8:F$1500)</f>
        <v>29907692</v>
      </c>
      <c r="G121" s="23">
        <f>SUMIF('ANTE-PROYECTO PROGRAMA 2017 '!$A$8:$A$1500,$A121,'ANTE-PROYECTO PROGRAMA 2017 '!G$8:G$1500)</f>
        <v>113293192</v>
      </c>
    </row>
    <row r="122" spans="1:7" ht="25.5" x14ac:dyDescent="0.2">
      <c r="A122" s="29" t="s">
        <v>49</v>
      </c>
      <c r="B122" s="30" t="s">
        <v>50</v>
      </c>
      <c r="C122" s="17">
        <f t="shared" ref="C122:G122" si="46">SUM(C123:C124)</f>
        <v>274511613</v>
      </c>
      <c r="D122" s="17">
        <f t="shared" ref="D122:E122" si="47">SUM(D123:D124)</f>
        <v>0</v>
      </c>
      <c r="E122" s="17">
        <f t="shared" si="47"/>
        <v>274511613</v>
      </c>
      <c r="F122" s="17">
        <f t="shared" si="46"/>
        <v>79504367</v>
      </c>
      <c r="G122" s="17">
        <f t="shared" si="46"/>
        <v>354015980</v>
      </c>
    </row>
    <row r="123" spans="1:7" x14ac:dyDescent="0.2">
      <c r="A123" s="11" t="s">
        <v>93</v>
      </c>
      <c r="B123" s="12" t="s">
        <v>224</v>
      </c>
      <c r="C123" s="23">
        <f>SUMIF('ANTE-PROYECTO PROGRAMA 2017 '!$A$8:$A$1500,$A123,'ANTE-PROYECTO PROGRAMA 2017 '!C$8:C$1500)</f>
        <v>59475278</v>
      </c>
      <c r="D123" s="23">
        <f>SUMIF('ANTE-PROYECTO PROGRAMA 2017 '!$A$8:$A$1500,$A123,'ANTE-PROYECTO PROGRAMA 2017 '!D$8:D$1500)</f>
        <v>0</v>
      </c>
      <c r="E123" s="23">
        <f>SUMIF('ANTE-PROYECTO PROGRAMA 2017 '!$A$8:$A$1500,$A123,'ANTE-PROYECTO PROGRAMA 2017 '!E$8:E$1500)</f>
        <v>59475278</v>
      </c>
      <c r="F123" s="23">
        <f>SUMIF('ANTE-PROYECTO PROGRAMA 2017 '!$A$8:$A$1500,$A123,'ANTE-PROYECTO PROGRAMA 2017 '!F$8:F$1500)</f>
        <v>40042632</v>
      </c>
      <c r="G123" s="23">
        <f>SUMIF('ANTE-PROYECTO PROGRAMA 2017 '!$A$8:$A$1500,$A123,'ANTE-PROYECTO PROGRAMA 2017 '!G$8:G$1500)</f>
        <v>99517910</v>
      </c>
    </row>
    <row r="124" spans="1:7" x14ac:dyDescent="0.2">
      <c r="A124" s="11" t="s">
        <v>51</v>
      </c>
      <c r="B124" s="12" t="s">
        <v>225</v>
      </c>
      <c r="C124" s="23">
        <f>SUMIF('ANTE-PROYECTO PROGRAMA 2017 '!$A$8:$A$1500,$A124,'ANTE-PROYECTO PROGRAMA 2017 '!C$8:C$1500)</f>
        <v>215036335</v>
      </c>
      <c r="D124" s="23">
        <f>SUMIF('ANTE-PROYECTO PROGRAMA 2017 '!$A$8:$A$1500,$A124,'ANTE-PROYECTO PROGRAMA 2017 '!D$8:D$1500)</f>
        <v>0</v>
      </c>
      <c r="E124" s="23">
        <f>SUMIF('ANTE-PROYECTO PROGRAMA 2017 '!$A$8:$A$1500,$A124,'ANTE-PROYECTO PROGRAMA 2017 '!E$8:E$1500)</f>
        <v>215036335</v>
      </c>
      <c r="F124" s="23">
        <f>SUMIF('ANTE-PROYECTO PROGRAMA 2017 '!$A$8:$A$1500,$A124,'ANTE-PROYECTO PROGRAMA 2017 '!F$8:F$1500)</f>
        <v>39461735</v>
      </c>
      <c r="G124" s="23">
        <f>SUMIF('ANTE-PROYECTO PROGRAMA 2017 '!$A$8:$A$1500,$A124,'ANTE-PROYECTO PROGRAMA 2017 '!G$8:G$1500)</f>
        <v>254498070</v>
      </c>
    </row>
    <row r="125" spans="1:7" ht="25.5" hidden="1" x14ac:dyDescent="0.2">
      <c r="A125" s="25" t="s">
        <v>113</v>
      </c>
      <c r="B125" s="30" t="s">
        <v>114</v>
      </c>
      <c r="C125" s="17">
        <f t="shared" ref="C125:G125" si="48">+C126</f>
        <v>0</v>
      </c>
      <c r="D125" s="17">
        <f t="shared" si="48"/>
        <v>0</v>
      </c>
      <c r="E125" s="17">
        <f t="shared" si="48"/>
        <v>0</v>
      </c>
      <c r="F125" s="17">
        <f t="shared" si="48"/>
        <v>0</v>
      </c>
      <c r="G125" s="17">
        <f t="shared" si="48"/>
        <v>0</v>
      </c>
    </row>
    <row r="126" spans="1:7" hidden="1" x14ac:dyDescent="0.2">
      <c r="A126" s="34" t="s">
        <v>115</v>
      </c>
      <c r="B126" s="35" t="s">
        <v>116</v>
      </c>
      <c r="C126" s="23">
        <f>SUMIF('ANTE-PROYECTO PROGRAMA 2017 '!$A$8:$A$1500,$A126,'ANTE-PROYECTO PROGRAMA 2017 '!C$8:C$1500)</f>
        <v>0</v>
      </c>
      <c r="D126" s="23">
        <f>SUMIF('ANTE-PROYECTO PROGRAMA 2017 '!$A$8:$A$1500,$A126,'ANTE-PROYECTO PROGRAMA 2017 '!D$8:D$1500)</f>
        <v>0</v>
      </c>
      <c r="E126" s="23">
        <f>SUMIF('ANTE-PROYECTO PROGRAMA 2017 '!$A$8:$A$1500,$A126,'ANTE-PROYECTO PROGRAMA 2017 '!E$8:E$1500)</f>
        <v>0</v>
      </c>
      <c r="F126" s="23">
        <f>SUMIF('ANTE-PROYECTO PROGRAMA 2017 '!$A$8:$A$1500,$A126,'ANTE-PROYECTO PROGRAMA 2017 '!F$8:F$1500)</f>
        <v>0</v>
      </c>
      <c r="G126" s="23">
        <f>SUMIF('ANTE-PROYECTO PROGRAMA 2017 '!$A$8:$A$1500,$A126,'ANTE-PROYECTO PROGRAMA 2017 '!G$8:G$1500)</f>
        <v>0</v>
      </c>
    </row>
    <row r="127" spans="1:7" ht="25.5" hidden="1" x14ac:dyDescent="0.2">
      <c r="A127" s="11" t="s">
        <v>226</v>
      </c>
      <c r="B127" s="12" t="s">
        <v>227</v>
      </c>
      <c r="C127" s="23">
        <f>SUMIF('ANTE-PROYECTO PROGRAMA 2017 '!$A$8:$A$1500,$A127,'ANTE-PROYECTO PROGRAMA 2017 '!C$8:C$1500)</f>
        <v>0</v>
      </c>
      <c r="D127" s="23">
        <f>SUMIF('ANTE-PROYECTO PROGRAMA 2017 '!$A$8:$A$1500,$A127,'ANTE-PROYECTO PROGRAMA 2017 '!D$8:D$1500)</f>
        <v>0</v>
      </c>
      <c r="E127" s="23">
        <f>SUMIF('ANTE-PROYECTO PROGRAMA 2017 '!$A$8:$A$1500,$A127,'ANTE-PROYECTO PROGRAMA 2017 '!E$8:E$1500)</f>
        <v>0</v>
      </c>
      <c r="F127" s="23">
        <f>SUMIF('ANTE-PROYECTO PROGRAMA 2017 '!$A$8:$A$1500,$A127,'ANTE-PROYECTO PROGRAMA 2017 '!F$8:F$1500)</f>
        <v>0</v>
      </c>
      <c r="G127" s="23">
        <f>SUMIF('ANTE-PROYECTO PROGRAMA 2017 '!$A$8:$A$1500,$A127,'ANTE-PROYECTO PROGRAMA 2017 '!G$8:G$1500)</f>
        <v>0</v>
      </c>
    </row>
    <row r="128" spans="1:7" ht="25.5" x14ac:dyDescent="0.2">
      <c r="A128" s="29" t="s">
        <v>52</v>
      </c>
      <c r="B128" s="30" t="s">
        <v>53</v>
      </c>
      <c r="C128" s="17">
        <f t="shared" ref="C128:G128" si="49">SUM(C129:C136)</f>
        <v>1817148315</v>
      </c>
      <c r="D128" s="17">
        <f t="shared" ref="D128:E128" si="50">SUM(D129:D136)</f>
        <v>0</v>
      </c>
      <c r="E128" s="17">
        <f t="shared" si="50"/>
        <v>1817148315</v>
      </c>
      <c r="F128" s="17">
        <f t="shared" si="49"/>
        <v>5616330855</v>
      </c>
      <c r="G128" s="17">
        <f t="shared" si="49"/>
        <v>7433479170</v>
      </c>
    </row>
    <row r="129" spans="1:7" ht="25.5" x14ac:dyDescent="0.2">
      <c r="A129" s="11" t="s">
        <v>94</v>
      </c>
      <c r="B129" s="12" t="s">
        <v>228</v>
      </c>
      <c r="C129" s="23">
        <f>SUMIF('ANTE-PROYECTO PROGRAMA 2017 '!$A$8:$A$1500,$A129,'ANTE-PROYECTO PROGRAMA 2017 '!C$8:C$1500)</f>
        <v>46201638</v>
      </c>
      <c r="D129" s="23">
        <f>SUMIF('ANTE-PROYECTO PROGRAMA 2017 '!$A$8:$A$1500,$A129,'ANTE-PROYECTO PROGRAMA 2017 '!D$8:D$1500)</f>
        <v>0</v>
      </c>
      <c r="E129" s="23">
        <f>SUMIF('ANTE-PROYECTO PROGRAMA 2017 '!$A$8:$A$1500,$A129,'ANTE-PROYECTO PROGRAMA 2017 '!E$8:E$1500)</f>
        <v>46201638</v>
      </c>
      <c r="F129" s="23">
        <f>SUMIF('ANTE-PROYECTO PROGRAMA 2017 '!$A$8:$A$1500,$A129,'ANTE-PROYECTO PROGRAMA 2017 '!F$8:F$1500)</f>
        <v>8000721</v>
      </c>
      <c r="G129" s="23">
        <f>SUMIF('ANTE-PROYECTO PROGRAMA 2017 '!$A$8:$A$1500,$A129,'ANTE-PROYECTO PROGRAMA 2017 '!G$8:G$1500)</f>
        <v>54202359</v>
      </c>
    </row>
    <row r="130" spans="1:7" ht="25.5" x14ac:dyDescent="0.2">
      <c r="A130" s="11" t="s">
        <v>117</v>
      </c>
      <c r="B130" s="12" t="s">
        <v>229</v>
      </c>
      <c r="C130" s="23">
        <f>SUMIF('ANTE-PROYECTO PROGRAMA 2017 '!$A$8:$A$1500,$A130,'ANTE-PROYECTO PROGRAMA 2017 '!C$8:C$1500)</f>
        <v>11327300</v>
      </c>
      <c r="D130" s="23">
        <f>SUMIF('ANTE-PROYECTO PROGRAMA 2017 '!$A$8:$A$1500,$A130,'ANTE-PROYECTO PROGRAMA 2017 '!D$8:D$1500)</f>
        <v>0</v>
      </c>
      <c r="E130" s="23">
        <f>SUMIF('ANTE-PROYECTO PROGRAMA 2017 '!$A$8:$A$1500,$A130,'ANTE-PROYECTO PROGRAMA 2017 '!E$8:E$1500)</f>
        <v>11327300</v>
      </c>
      <c r="F130" s="23">
        <f>SUMIF('ANTE-PROYECTO PROGRAMA 2017 '!$A$8:$A$1500,$A130,'ANTE-PROYECTO PROGRAMA 2017 '!F$8:F$1500)</f>
        <v>6146700</v>
      </c>
      <c r="G130" s="23">
        <f>SUMIF('ANTE-PROYECTO PROGRAMA 2017 '!$A$8:$A$1500,$A130,'ANTE-PROYECTO PROGRAMA 2017 '!G$8:G$1500)</f>
        <v>17474000</v>
      </c>
    </row>
    <row r="131" spans="1:7" ht="25.5" x14ac:dyDescent="0.2">
      <c r="A131" s="11" t="s">
        <v>54</v>
      </c>
      <c r="B131" s="12" t="s">
        <v>230</v>
      </c>
      <c r="C131" s="23">
        <f>SUMIF('ANTE-PROYECTO PROGRAMA 2017 '!$A$8:$A$1500,$A131,'ANTE-PROYECTO PROGRAMA 2017 '!C$8:C$1500)</f>
        <v>258134563</v>
      </c>
      <c r="D131" s="23">
        <f>SUMIF('ANTE-PROYECTO PROGRAMA 2017 '!$A$8:$A$1500,$A131,'ANTE-PROYECTO PROGRAMA 2017 '!D$8:D$1500)</f>
        <v>0</v>
      </c>
      <c r="E131" s="23">
        <f>SUMIF('ANTE-PROYECTO PROGRAMA 2017 '!$A$8:$A$1500,$A131,'ANTE-PROYECTO PROGRAMA 2017 '!E$8:E$1500)</f>
        <v>258134563</v>
      </c>
      <c r="F131" s="23">
        <f>SUMIF('ANTE-PROYECTO PROGRAMA 2017 '!$A$8:$A$1500,$A131,'ANTE-PROYECTO PROGRAMA 2017 '!F$8:F$1500)</f>
        <v>118222085</v>
      </c>
      <c r="G131" s="23">
        <f>SUMIF('ANTE-PROYECTO PROGRAMA 2017 '!$A$8:$A$1500,$A131,'ANTE-PROYECTO PROGRAMA 2017 '!G$8:G$1500)</f>
        <v>376356648</v>
      </c>
    </row>
    <row r="132" spans="1:7" x14ac:dyDescent="0.2">
      <c r="A132" s="11" t="s">
        <v>95</v>
      </c>
      <c r="B132" s="12" t="s">
        <v>231</v>
      </c>
      <c r="C132" s="23">
        <f>SUMIF('ANTE-PROYECTO PROGRAMA 2017 '!$A$8:$A$1500,$A132,'ANTE-PROYECTO PROGRAMA 2017 '!C$8:C$1500)</f>
        <v>508742919</v>
      </c>
      <c r="D132" s="23">
        <f>SUMIF('ANTE-PROYECTO PROGRAMA 2017 '!$A$8:$A$1500,$A132,'ANTE-PROYECTO PROGRAMA 2017 '!D$8:D$1500)</f>
        <v>0</v>
      </c>
      <c r="E132" s="23">
        <f>SUMIF('ANTE-PROYECTO PROGRAMA 2017 '!$A$8:$A$1500,$A132,'ANTE-PROYECTO PROGRAMA 2017 '!E$8:E$1500)</f>
        <v>508742919</v>
      </c>
      <c r="F132" s="23">
        <f>SUMIF('ANTE-PROYECTO PROGRAMA 2017 '!$A$8:$A$1500,$A132,'ANTE-PROYECTO PROGRAMA 2017 '!F$8:F$1500)</f>
        <v>1347773827</v>
      </c>
      <c r="G132" s="23">
        <f>SUMIF('ANTE-PROYECTO PROGRAMA 2017 '!$A$8:$A$1500,$A132,'ANTE-PROYECTO PROGRAMA 2017 '!G$8:G$1500)</f>
        <v>1856516746</v>
      </c>
    </row>
    <row r="133" spans="1:7" x14ac:dyDescent="0.2">
      <c r="A133" s="11" t="s">
        <v>55</v>
      </c>
      <c r="B133" s="12" t="s">
        <v>232</v>
      </c>
      <c r="C133" s="23">
        <f>SUMIF('ANTE-PROYECTO PROGRAMA 2017 '!$A$8:$A$1500,$A133,'ANTE-PROYECTO PROGRAMA 2017 '!C$8:C$1500)</f>
        <v>288426395</v>
      </c>
      <c r="D133" s="23">
        <f>SUMIF('ANTE-PROYECTO PROGRAMA 2017 '!$A$8:$A$1500,$A133,'ANTE-PROYECTO PROGRAMA 2017 '!D$8:D$1500)</f>
        <v>0</v>
      </c>
      <c r="E133" s="23">
        <f>SUMIF('ANTE-PROYECTO PROGRAMA 2017 '!$A$8:$A$1500,$A133,'ANTE-PROYECTO PROGRAMA 2017 '!E$8:E$1500)</f>
        <v>288426395</v>
      </c>
      <c r="F133" s="23">
        <f>SUMIF('ANTE-PROYECTO PROGRAMA 2017 '!$A$8:$A$1500,$A133,'ANTE-PROYECTO PROGRAMA 2017 '!F$8:F$1500)</f>
        <v>75745871</v>
      </c>
      <c r="G133" s="23">
        <f>SUMIF('ANTE-PROYECTO PROGRAMA 2017 '!$A$8:$A$1500,$A133,'ANTE-PROYECTO PROGRAMA 2017 '!G$8:G$1500)</f>
        <v>364172266</v>
      </c>
    </row>
    <row r="134" spans="1:7" ht="25.5" x14ac:dyDescent="0.2">
      <c r="A134" s="11" t="s">
        <v>96</v>
      </c>
      <c r="B134" s="12" t="s">
        <v>233</v>
      </c>
      <c r="C134" s="23">
        <f>SUMIF('ANTE-PROYECTO PROGRAMA 2017 '!$A$8:$A$1500,$A134,'ANTE-PROYECTO PROGRAMA 2017 '!C$8:C$1500)</f>
        <v>475472222</v>
      </c>
      <c r="D134" s="23">
        <f>SUMIF('ANTE-PROYECTO PROGRAMA 2017 '!$A$8:$A$1500,$A134,'ANTE-PROYECTO PROGRAMA 2017 '!D$8:D$1500)</f>
        <v>0</v>
      </c>
      <c r="E134" s="23">
        <f>SUMIF('ANTE-PROYECTO PROGRAMA 2017 '!$A$8:$A$1500,$A134,'ANTE-PROYECTO PROGRAMA 2017 '!E$8:E$1500)</f>
        <v>475472222</v>
      </c>
      <c r="F134" s="23">
        <f>SUMIF('ANTE-PROYECTO PROGRAMA 2017 '!$A$8:$A$1500,$A134,'ANTE-PROYECTO PROGRAMA 2017 '!F$8:F$1500)</f>
        <v>3897492974</v>
      </c>
      <c r="G134" s="23">
        <f>SUMIF('ANTE-PROYECTO PROGRAMA 2017 '!$A$8:$A$1500,$A134,'ANTE-PROYECTO PROGRAMA 2017 '!G$8:G$1500)</f>
        <v>4372965196</v>
      </c>
    </row>
    <row r="135" spans="1:7" ht="25.5" x14ac:dyDescent="0.2">
      <c r="A135" s="11" t="s">
        <v>132</v>
      </c>
      <c r="B135" s="12" t="s">
        <v>234</v>
      </c>
      <c r="C135" s="23">
        <f>SUMIF('ANTE-PROYECTO PROGRAMA 2017 '!$A$8:$A$1500,$A135,'ANTE-PROYECTO PROGRAMA 2017 '!C$8:C$1500)</f>
        <v>67377012</v>
      </c>
      <c r="D135" s="23">
        <f>SUMIF('ANTE-PROYECTO PROGRAMA 2017 '!$A$8:$A$1500,$A135,'ANTE-PROYECTO PROGRAMA 2017 '!D$8:D$1500)</f>
        <v>0</v>
      </c>
      <c r="E135" s="23">
        <f>SUMIF('ANTE-PROYECTO PROGRAMA 2017 '!$A$8:$A$1500,$A135,'ANTE-PROYECTO PROGRAMA 2017 '!E$8:E$1500)</f>
        <v>67377012</v>
      </c>
      <c r="F135" s="23">
        <f>SUMIF('ANTE-PROYECTO PROGRAMA 2017 '!$A$8:$A$1500,$A135,'ANTE-PROYECTO PROGRAMA 2017 '!F$8:F$1500)</f>
        <v>78205693</v>
      </c>
      <c r="G135" s="23">
        <f>SUMIF('ANTE-PROYECTO PROGRAMA 2017 '!$A$8:$A$1500,$A135,'ANTE-PROYECTO PROGRAMA 2017 '!G$8:G$1500)</f>
        <v>145582705</v>
      </c>
    </row>
    <row r="136" spans="1:7" ht="25.5" x14ac:dyDescent="0.2">
      <c r="A136" s="11" t="s">
        <v>56</v>
      </c>
      <c r="B136" s="12" t="s">
        <v>235</v>
      </c>
      <c r="C136" s="23">
        <f>SUMIF('ANTE-PROYECTO PROGRAMA 2017 '!$A$8:$A$1500,$A136,'ANTE-PROYECTO PROGRAMA 2017 '!C$8:C$1500)</f>
        <v>161466266</v>
      </c>
      <c r="D136" s="23">
        <f>SUMIF('ANTE-PROYECTO PROGRAMA 2017 '!$A$8:$A$1500,$A136,'ANTE-PROYECTO PROGRAMA 2017 '!D$8:D$1500)</f>
        <v>0</v>
      </c>
      <c r="E136" s="23">
        <f>SUMIF('ANTE-PROYECTO PROGRAMA 2017 '!$A$8:$A$1500,$A136,'ANTE-PROYECTO PROGRAMA 2017 '!E$8:E$1500)</f>
        <v>161466266</v>
      </c>
      <c r="F136" s="23">
        <f>SUMIF('ANTE-PROYECTO PROGRAMA 2017 '!$A$8:$A$1500,$A136,'ANTE-PROYECTO PROGRAMA 2017 '!F$8:F$1500)</f>
        <v>84742984</v>
      </c>
      <c r="G136" s="23">
        <f>SUMIF('ANTE-PROYECTO PROGRAMA 2017 '!$A$8:$A$1500,$A136,'ANTE-PROYECTO PROGRAMA 2017 '!G$8:G$1500)</f>
        <v>246209250</v>
      </c>
    </row>
    <row r="137" spans="1:7" x14ac:dyDescent="0.2">
      <c r="A137" s="11"/>
      <c r="B137" s="12"/>
      <c r="C137" s="23"/>
      <c r="D137" s="23"/>
      <c r="E137" s="23"/>
      <c r="F137" s="23"/>
      <c r="G137" s="23"/>
    </row>
    <row r="138" spans="1:7" hidden="1" x14ac:dyDescent="0.2">
      <c r="A138" s="29">
        <v>3</v>
      </c>
      <c r="B138" s="12"/>
      <c r="C138" s="17">
        <f t="shared" ref="C138:G139" si="51">+C139</f>
        <v>0</v>
      </c>
      <c r="D138" s="17">
        <f t="shared" si="51"/>
        <v>0</v>
      </c>
      <c r="E138" s="17">
        <f t="shared" si="51"/>
        <v>0</v>
      </c>
      <c r="F138" s="17">
        <f t="shared" si="51"/>
        <v>0</v>
      </c>
      <c r="G138" s="17">
        <f t="shared" si="51"/>
        <v>0</v>
      </c>
    </row>
    <row r="139" spans="1:7" hidden="1" x14ac:dyDescent="0.2">
      <c r="A139" s="29" t="s">
        <v>271</v>
      </c>
      <c r="B139" s="12"/>
      <c r="C139" s="17">
        <f t="shared" si="51"/>
        <v>0</v>
      </c>
      <c r="D139" s="17">
        <f t="shared" si="51"/>
        <v>0</v>
      </c>
      <c r="E139" s="17">
        <f t="shared" si="51"/>
        <v>0</v>
      </c>
      <c r="F139" s="17">
        <f t="shared" si="51"/>
        <v>0</v>
      </c>
      <c r="G139" s="17">
        <f t="shared" si="51"/>
        <v>0</v>
      </c>
    </row>
    <row r="140" spans="1:7" hidden="1" x14ac:dyDescent="0.2">
      <c r="A140" s="11" t="s">
        <v>236</v>
      </c>
      <c r="B140" s="12" t="s">
        <v>237</v>
      </c>
      <c r="C140" s="23">
        <f>SUMIF('ANTE-PROYECTO PROGRAMA 2017 '!$A$8:$A$1500,$A140,'ANTE-PROYECTO PROGRAMA 2017 '!C$8:C$1500)</f>
        <v>0</v>
      </c>
      <c r="D140" s="23">
        <f>SUMIF('ANTE-PROYECTO PROGRAMA 2017 '!$A$8:$A$1500,$A140,'ANTE-PROYECTO PROGRAMA 2017 '!D$8:D$1500)</f>
        <v>0</v>
      </c>
      <c r="E140" s="23">
        <f>SUMIF('ANTE-PROYECTO PROGRAMA 2017 '!$A$8:$A$1500,$A140,'ANTE-PROYECTO PROGRAMA 2017 '!E$8:E$1500)</f>
        <v>0</v>
      </c>
      <c r="F140" s="23">
        <f>SUMIF('ANTE-PROYECTO PROGRAMA 2017 '!$A$8:$A$1500,$A140,'ANTE-PROYECTO PROGRAMA 2017 '!F$8:F$1500)</f>
        <v>0</v>
      </c>
      <c r="G140" s="23">
        <f>SUMIF('ANTE-PROYECTO PROGRAMA 2017 '!$A$8:$A$1500,$A140,'ANTE-PROYECTO PROGRAMA 2017 '!G$8:G$1500)</f>
        <v>0</v>
      </c>
    </row>
    <row r="141" spans="1:7" x14ac:dyDescent="0.2">
      <c r="A141" s="20">
        <v>5</v>
      </c>
      <c r="B141" s="21" t="s">
        <v>57</v>
      </c>
      <c r="C141" s="17">
        <f t="shared" ref="C141:G141" si="52">+C142+C151+C158+C161</f>
        <v>1987490306</v>
      </c>
      <c r="D141" s="17">
        <f t="shared" ref="D141:E141" si="53">+D142+D151+D158+D161</f>
        <v>0</v>
      </c>
      <c r="E141" s="17">
        <f t="shared" si="53"/>
        <v>1987490306</v>
      </c>
      <c r="F141" s="17">
        <f t="shared" si="52"/>
        <v>9664079061</v>
      </c>
      <c r="G141" s="17">
        <f t="shared" si="52"/>
        <v>11651569367</v>
      </c>
    </row>
    <row r="142" spans="1:7" ht="25.5" x14ac:dyDescent="0.2">
      <c r="A142" s="20" t="s">
        <v>58</v>
      </c>
      <c r="B142" s="21" t="s">
        <v>59</v>
      </c>
      <c r="C142" s="17">
        <f t="shared" ref="C142:G142" si="54">SUM(C143:C150)</f>
        <v>1057821646</v>
      </c>
      <c r="D142" s="17">
        <f t="shared" ref="D142:E142" si="55">SUM(D143:D150)</f>
        <v>0</v>
      </c>
      <c r="E142" s="17">
        <f t="shared" si="55"/>
        <v>1057821646</v>
      </c>
      <c r="F142" s="17">
        <f t="shared" si="54"/>
        <v>4244848644</v>
      </c>
      <c r="G142" s="17">
        <f t="shared" si="54"/>
        <v>5302670290</v>
      </c>
    </row>
    <row r="143" spans="1:7" ht="25.5" x14ac:dyDescent="0.2">
      <c r="A143" s="11" t="s">
        <v>97</v>
      </c>
      <c r="B143" s="12" t="s">
        <v>238</v>
      </c>
      <c r="C143" s="23">
        <f>SUMIF('ANTE-PROYECTO PROGRAMA 2017 '!$A$8:$A$1500,$A143,'ANTE-PROYECTO PROGRAMA 2017 '!C$8:C$1500)</f>
        <v>153677796</v>
      </c>
      <c r="D143" s="23">
        <f>SUMIF('ANTE-PROYECTO PROGRAMA 2017 '!$A$8:$A$1500,$A143,'ANTE-PROYECTO PROGRAMA 2017 '!D$8:D$1500)</f>
        <v>0</v>
      </c>
      <c r="E143" s="23">
        <f>SUMIF('ANTE-PROYECTO PROGRAMA 2017 '!$A$8:$A$1500,$A143,'ANTE-PROYECTO PROGRAMA 2017 '!E$8:E$1500)</f>
        <v>153677796</v>
      </c>
      <c r="F143" s="23">
        <f>SUMIF('ANTE-PROYECTO PROGRAMA 2017 '!$A$8:$A$1500,$A143,'ANTE-PROYECTO PROGRAMA 2017 '!F$8:F$1500)</f>
        <v>116894315</v>
      </c>
      <c r="G143" s="23">
        <f>SUMIF('ANTE-PROYECTO PROGRAMA 2017 '!$A$8:$A$1500,$A143,'ANTE-PROYECTO PROGRAMA 2017 '!G$8:G$1500)</f>
        <v>270572111</v>
      </c>
    </row>
    <row r="144" spans="1:7" x14ac:dyDescent="0.2">
      <c r="A144" s="11" t="s">
        <v>119</v>
      </c>
      <c r="B144" s="12" t="s">
        <v>239</v>
      </c>
      <c r="C144" s="23">
        <f>SUMIF('ANTE-PROYECTO PROGRAMA 2017 '!$A$8:$A$1500,$A144,'ANTE-PROYECTO PROGRAMA 2017 '!C$8:C$1500)</f>
        <v>40589350</v>
      </c>
      <c r="D144" s="23">
        <f>SUMIF('ANTE-PROYECTO PROGRAMA 2017 '!$A$8:$A$1500,$A144,'ANTE-PROYECTO PROGRAMA 2017 '!D$8:D$1500)</f>
        <v>0</v>
      </c>
      <c r="E144" s="23">
        <f>SUMIF('ANTE-PROYECTO PROGRAMA 2017 '!$A$8:$A$1500,$A144,'ANTE-PROYECTO PROGRAMA 2017 '!E$8:E$1500)</f>
        <v>40589350</v>
      </c>
      <c r="F144" s="23">
        <f>SUMIF('ANTE-PROYECTO PROGRAMA 2017 '!$A$8:$A$1500,$A144,'ANTE-PROYECTO PROGRAMA 2017 '!F$8:F$1500)</f>
        <v>2169714160</v>
      </c>
      <c r="G144" s="23">
        <f>SUMIF('ANTE-PROYECTO PROGRAMA 2017 '!$A$8:$A$1500,$A144,'ANTE-PROYECTO PROGRAMA 2017 '!G$8:G$1500)</f>
        <v>2210303510</v>
      </c>
    </row>
    <row r="145" spans="1:7" x14ac:dyDescent="0.2">
      <c r="A145" s="11" t="s">
        <v>144</v>
      </c>
      <c r="B145" s="12" t="s">
        <v>240</v>
      </c>
      <c r="C145" s="23">
        <f>SUMIF('ANTE-PROYECTO PROGRAMA 2017 '!$A$8:$A$1500,$A145,'ANTE-PROYECTO PROGRAMA 2017 '!C$8:C$1500)</f>
        <v>109028207</v>
      </c>
      <c r="D145" s="23">
        <f>SUMIF('ANTE-PROYECTO PROGRAMA 2017 '!$A$8:$A$1500,$A145,'ANTE-PROYECTO PROGRAMA 2017 '!D$8:D$1500)</f>
        <v>0</v>
      </c>
      <c r="E145" s="23">
        <f>SUMIF('ANTE-PROYECTO PROGRAMA 2017 '!$A$8:$A$1500,$A145,'ANTE-PROYECTO PROGRAMA 2017 '!E$8:E$1500)</f>
        <v>109028207</v>
      </c>
      <c r="F145" s="23">
        <f>SUMIF('ANTE-PROYECTO PROGRAMA 2017 '!$A$8:$A$1500,$A145,'ANTE-PROYECTO PROGRAMA 2017 '!F$8:F$1500)</f>
        <v>395781797</v>
      </c>
      <c r="G145" s="23">
        <f>SUMIF('ANTE-PROYECTO PROGRAMA 2017 '!$A$8:$A$1500,$A145,'ANTE-PROYECTO PROGRAMA 2017 '!G$8:G$1500)</f>
        <v>504810004</v>
      </c>
    </row>
    <row r="146" spans="1:7" x14ac:dyDescent="0.2">
      <c r="A146" s="11" t="s">
        <v>60</v>
      </c>
      <c r="B146" s="12" t="s">
        <v>241</v>
      </c>
      <c r="C146" s="23">
        <f>SUMIF('ANTE-PROYECTO PROGRAMA 2017 '!$A$8:$A$1500,$A146,'ANTE-PROYECTO PROGRAMA 2017 '!C$8:C$1500)</f>
        <v>94602783</v>
      </c>
      <c r="D146" s="23">
        <f>SUMIF('ANTE-PROYECTO PROGRAMA 2017 '!$A$8:$A$1500,$A146,'ANTE-PROYECTO PROGRAMA 2017 '!D$8:D$1500)</f>
        <v>0</v>
      </c>
      <c r="E146" s="23">
        <f>SUMIF('ANTE-PROYECTO PROGRAMA 2017 '!$A$8:$A$1500,$A146,'ANTE-PROYECTO PROGRAMA 2017 '!E$8:E$1500)</f>
        <v>94602783</v>
      </c>
      <c r="F146" s="23">
        <f>SUMIF('ANTE-PROYECTO PROGRAMA 2017 '!$A$8:$A$1500,$A146,'ANTE-PROYECTO PROGRAMA 2017 '!F$8:F$1500)</f>
        <v>192831420</v>
      </c>
      <c r="G146" s="23">
        <f>SUMIF('ANTE-PROYECTO PROGRAMA 2017 '!$A$8:$A$1500,$A146,'ANTE-PROYECTO PROGRAMA 2017 '!G$8:G$1500)</f>
        <v>287434203</v>
      </c>
    </row>
    <row r="147" spans="1:7" x14ac:dyDescent="0.2">
      <c r="A147" s="11" t="s">
        <v>61</v>
      </c>
      <c r="B147" s="12" t="s">
        <v>242</v>
      </c>
      <c r="C147" s="23">
        <f>SUMIF('ANTE-PROYECTO PROGRAMA 2017 '!$A$8:$A$1500,$A147,'ANTE-PROYECTO PROGRAMA 2017 '!C$8:C$1500)</f>
        <v>323743667</v>
      </c>
      <c r="D147" s="23">
        <f>SUMIF('ANTE-PROYECTO PROGRAMA 2017 '!$A$8:$A$1500,$A147,'ANTE-PROYECTO PROGRAMA 2017 '!D$8:D$1500)</f>
        <v>0</v>
      </c>
      <c r="E147" s="23">
        <f>SUMIF('ANTE-PROYECTO PROGRAMA 2017 '!$A$8:$A$1500,$A147,'ANTE-PROYECTO PROGRAMA 2017 '!E$8:E$1500)</f>
        <v>323743667</v>
      </c>
      <c r="F147" s="23">
        <f>SUMIF('ANTE-PROYECTO PROGRAMA 2017 '!$A$8:$A$1500,$A147,'ANTE-PROYECTO PROGRAMA 2017 '!F$8:F$1500)</f>
        <v>631614488</v>
      </c>
      <c r="G147" s="23">
        <f>SUMIF('ANTE-PROYECTO PROGRAMA 2017 '!$A$8:$A$1500,$A147,'ANTE-PROYECTO PROGRAMA 2017 '!G$8:G$1500)</f>
        <v>955358155</v>
      </c>
    </row>
    <row r="148" spans="1:7" ht="25.5" x14ac:dyDescent="0.2">
      <c r="A148" s="11" t="s">
        <v>120</v>
      </c>
      <c r="B148" s="12" t="s">
        <v>243</v>
      </c>
      <c r="C148" s="23">
        <f>SUMIF('ANTE-PROYECTO PROGRAMA 2017 '!$A$8:$A$1500,$A148,'ANTE-PROYECTO PROGRAMA 2017 '!C$8:C$1500)</f>
        <v>34790000</v>
      </c>
      <c r="D148" s="23">
        <f>SUMIF('ANTE-PROYECTO PROGRAMA 2017 '!$A$8:$A$1500,$A148,'ANTE-PROYECTO PROGRAMA 2017 '!D$8:D$1500)</f>
        <v>0</v>
      </c>
      <c r="E148" s="23">
        <f>SUMIF('ANTE-PROYECTO PROGRAMA 2017 '!$A$8:$A$1500,$A148,'ANTE-PROYECTO PROGRAMA 2017 '!E$8:E$1500)</f>
        <v>34790000</v>
      </c>
      <c r="F148" s="23">
        <f>SUMIF('ANTE-PROYECTO PROGRAMA 2017 '!$A$8:$A$1500,$A148,'ANTE-PROYECTO PROGRAMA 2017 '!F$8:F$1500)</f>
        <v>14076000</v>
      </c>
      <c r="G148" s="23">
        <f>SUMIF('ANTE-PROYECTO PROGRAMA 2017 '!$A$8:$A$1500,$A148,'ANTE-PROYECTO PROGRAMA 2017 '!G$8:G$1500)</f>
        <v>48866000</v>
      </c>
    </row>
    <row r="149" spans="1:7" ht="25.5" x14ac:dyDescent="0.2">
      <c r="A149" s="11" t="s">
        <v>244</v>
      </c>
      <c r="B149" s="12" t="s">
        <v>245</v>
      </c>
      <c r="C149" s="23">
        <f>SUMIF('ANTE-PROYECTO PROGRAMA 2017 '!$A$8:$A$1500,$A149,'ANTE-PROYECTO PROGRAMA 2017 '!C$8:C$1500)</f>
        <v>7211000</v>
      </c>
      <c r="D149" s="23">
        <f>SUMIF('ANTE-PROYECTO PROGRAMA 2017 '!$A$8:$A$1500,$A149,'ANTE-PROYECTO PROGRAMA 2017 '!D$8:D$1500)</f>
        <v>0</v>
      </c>
      <c r="E149" s="23">
        <f>SUMIF('ANTE-PROYECTO PROGRAMA 2017 '!$A$8:$A$1500,$A149,'ANTE-PROYECTO PROGRAMA 2017 '!E$8:E$1500)</f>
        <v>7211000</v>
      </c>
      <c r="F149" s="23">
        <f>SUMIF('ANTE-PROYECTO PROGRAMA 2017 '!$A$8:$A$1500,$A149,'ANTE-PROYECTO PROGRAMA 2017 '!F$8:F$1500)</f>
        <v>28289675</v>
      </c>
      <c r="G149" s="23">
        <f>SUMIF('ANTE-PROYECTO PROGRAMA 2017 '!$A$8:$A$1500,$A149,'ANTE-PROYECTO PROGRAMA 2017 '!G$8:G$1500)</f>
        <v>35500675</v>
      </c>
    </row>
    <row r="150" spans="1:7" x14ac:dyDescent="0.2">
      <c r="A150" s="11" t="s">
        <v>62</v>
      </c>
      <c r="B150" s="12" t="s">
        <v>246</v>
      </c>
      <c r="C150" s="23">
        <f>SUMIF('ANTE-PROYECTO PROGRAMA 2017 '!$A$8:$A$1500,$A150,'ANTE-PROYECTO PROGRAMA 2017 '!C$8:C$1500)</f>
        <v>294178843</v>
      </c>
      <c r="D150" s="23">
        <f>SUMIF('ANTE-PROYECTO PROGRAMA 2017 '!$A$8:$A$1500,$A150,'ANTE-PROYECTO PROGRAMA 2017 '!D$8:D$1500)</f>
        <v>0</v>
      </c>
      <c r="E150" s="23">
        <f>SUMIF('ANTE-PROYECTO PROGRAMA 2017 '!$A$8:$A$1500,$A150,'ANTE-PROYECTO PROGRAMA 2017 '!E$8:E$1500)</f>
        <v>294178843</v>
      </c>
      <c r="F150" s="23">
        <f>SUMIF('ANTE-PROYECTO PROGRAMA 2017 '!$A$8:$A$1500,$A150,'ANTE-PROYECTO PROGRAMA 2017 '!F$8:F$1500)</f>
        <v>695646789</v>
      </c>
      <c r="G150" s="23">
        <f>SUMIF('ANTE-PROYECTO PROGRAMA 2017 '!$A$8:$A$1500,$A150,'ANTE-PROYECTO PROGRAMA 2017 '!G$8:G$1500)</f>
        <v>989825632</v>
      </c>
    </row>
    <row r="151" spans="1:7" ht="25.5" x14ac:dyDescent="0.2">
      <c r="A151" s="25" t="s">
        <v>98</v>
      </c>
      <c r="B151" s="21" t="s">
        <v>99</v>
      </c>
      <c r="C151" s="17">
        <f t="shared" ref="C151:F151" si="56">SUM(C152:C157)</f>
        <v>863658660</v>
      </c>
      <c r="D151" s="17">
        <f t="shared" ref="D151:E151" si="57">SUM(D152:D157)</f>
        <v>0</v>
      </c>
      <c r="E151" s="17">
        <f t="shared" si="57"/>
        <v>863658660</v>
      </c>
      <c r="F151" s="17">
        <f t="shared" si="56"/>
        <v>5109674133</v>
      </c>
      <c r="G151" s="17">
        <f t="shared" ref="G151" si="58">SUM(G152:G157)</f>
        <v>5973332793</v>
      </c>
    </row>
    <row r="152" spans="1:7" x14ac:dyDescent="0.2">
      <c r="A152" s="11" t="s">
        <v>100</v>
      </c>
      <c r="B152" s="12" t="s">
        <v>247</v>
      </c>
      <c r="C152" s="23">
        <f>SUMIF('ANTE-PROYECTO PROGRAMA 2017 '!$A$8:$A$1500,$A152,'ANTE-PROYECTO PROGRAMA 2017 '!C$8:C$1500)</f>
        <v>810000000</v>
      </c>
      <c r="D152" s="23">
        <f>SUMIF('ANTE-PROYECTO PROGRAMA 2017 '!$A$8:$A$1500,$A152,'ANTE-PROYECTO PROGRAMA 2017 '!D$8:D$1500)</f>
        <v>0</v>
      </c>
      <c r="E152" s="23">
        <f>SUMIF('ANTE-PROYECTO PROGRAMA 2017 '!$A$8:$A$1500,$A152,'ANTE-PROYECTO PROGRAMA 2017 '!E$8:E$1500)</f>
        <v>810000000</v>
      </c>
      <c r="F152" s="23">
        <f>SUMIF('ANTE-PROYECTO PROGRAMA 2017 '!$A$8:$A$1500,$A152,'ANTE-PROYECTO PROGRAMA 2017 '!F$8:F$1500)</f>
        <v>4060000000</v>
      </c>
      <c r="G152" s="23">
        <f>SUMIF('ANTE-PROYECTO PROGRAMA 2017 '!$A$8:$A$1500,$A152,'ANTE-PROYECTO PROGRAMA 2017 '!G$8:G$1500)</f>
        <v>4870000000</v>
      </c>
    </row>
    <row r="153" spans="1:7" hidden="1" x14ac:dyDescent="0.2">
      <c r="A153" s="11" t="s">
        <v>248</v>
      </c>
      <c r="B153" s="12" t="s">
        <v>249</v>
      </c>
      <c r="C153" s="23">
        <f>SUMIF('ANTE-PROYECTO PROGRAMA 2017 '!$A$8:$A$1500,$A153,'ANTE-PROYECTO PROGRAMA 2017 '!C$8:C$1500)</f>
        <v>0</v>
      </c>
      <c r="D153" s="23">
        <f>SUMIF('ANTE-PROYECTO PROGRAMA 2017 '!$A$8:$A$1500,$A153,'ANTE-PROYECTO PROGRAMA 2017 '!D$8:D$1500)</f>
        <v>0</v>
      </c>
      <c r="E153" s="23">
        <f>SUMIF('ANTE-PROYECTO PROGRAMA 2017 '!$A$8:$A$1500,$A153,'ANTE-PROYECTO PROGRAMA 2017 '!E$8:E$1500)</f>
        <v>0</v>
      </c>
      <c r="F153" s="23">
        <f>SUMIF('ANTE-PROYECTO PROGRAMA 2017 '!$A$8:$A$1500,$A153,'ANTE-PROYECTO PROGRAMA 2017 '!F$8:F$1500)</f>
        <v>0</v>
      </c>
      <c r="G153" s="23">
        <f>SUMIF('ANTE-PROYECTO PROGRAMA 2017 '!$A$8:$A$1500,$A153,'ANTE-PROYECTO PROGRAMA 2017 '!G$8:G$1500)</f>
        <v>0</v>
      </c>
    </row>
    <row r="154" spans="1:7" hidden="1" x14ac:dyDescent="0.2">
      <c r="A154" s="11" t="s">
        <v>250</v>
      </c>
      <c r="B154" s="12" t="s">
        <v>251</v>
      </c>
      <c r="C154" s="23">
        <f>SUMIF('ANTE-PROYECTO PROGRAMA 2017 '!$A$8:$A$1500,$A154,'ANTE-PROYECTO PROGRAMA 2017 '!C$8:C$1500)</f>
        <v>0</v>
      </c>
      <c r="D154" s="23">
        <f>SUMIF('ANTE-PROYECTO PROGRAMA 2017 '!$A$8:$A$1500,$A154,'ANTE-PROYECTO PROGRAMA 2017 '!D$8:D$1500)</f>
        <v>0</v>
      </c>
      <c r="E154" s="23">
        <f>SUMIF('ANTE-PROYECTO PROGRAMA 2017 '!$A$8:$A$1500,$A154,'ANTE-PROYECTO PROGRAMA 2017 '!E$8:E$1500)</f>
        <v>0</v>
      </c>
      <c r="F154" s="23">
        <f>SUMIF('ANTE-PROYECTO PROGRAMA 2017 '!$A$8:$A$1500,$A154,'ANTE-PROYECTO PROGRAMA 2017 '!F$8:F$1500)</f>
        <v>0</v>
      </c>
      <c r="G154" s="23">
        <f>SUMIF('ANTE-PROYECTO PROGRAMA 2017 '!$A$8:$A$1500,$A154,'ANTE-PROYECTO PROGRAMA 2017 '!G$8:G$1500)</f>
        <v>0</v>
      </c>
    </row>
    <row r="155" spans="1:7" hidden="1" x14ac:dyDescent="0.2">
      <c r="A155" s="11" t="s">
        <v>252</v>
      </c>
      <c r="B155" s="12" t="s">
        <v>253</v>
      </c>
      <c r="C155" s="23">
        <f>SUMIF('ANTE-PROYECTO PROGRAMA 2017 '!$A$8:$A$1500,$A155,'ANTE-PROYECTO PROGRAMA 2017 '!C$8:C$1500)</f>
        <v>0</v>
      </c>
      <c r="D155" s="23">
        <f>SUMIF('ANTE-PROYECTO PROGRAMA 2017 '!$A$8:$A$1500,$A155,'ANTE-PROYECTO PROGRAMA 2017 '!D$8:D$1500)</f>
        <v>0</v>
      </c>
      <c r="E155" s="23">
        <f>SUMIF('ANTE-PROYECTO PROGRAMA 2017 '!$A$8:$A$1500,$A155,'ANTE-PROYECTO PROGRAMA 2017 '!E$8:E$1500)</f>
        <v>0</v>
      </c>
      <c r="F155" s="23">
        <f>SUMIF('ANTE-PROYECTO PROGRAMA 2017 '!$A$8:$A$1500,$A155,'ANTE-PROYECTO PROGRAMA 2017 '!F$8:F$1500)</f>
        <v>0</v>
      </c>
      <c r="G155" s="23">
        <f>SUMIF('ANTE-PROYECTO PROGRAMA 2017 '!$A$8:$A$1500,$A155,'ANTE-PROYECTO PROGRAMA 2017 '!G$8:G$1500)</f>
        <v>0</v>
      </c>
    </row>
    <row r="156" spans="1:7" x14ac:dyDescent="0.2">
      <c r="A156" s="11" t="s">
        <v>122</v>
      </c>
      <c r="B156" s="13" t="s">
        <v>254</v>
      </c>
      <c r="C156" s="23">
        <f>SUMIF('ANTE-PROYECTO PROGRAMA 2017 '!$A$8:$A$1500,$A156,'ANTE-PROYECTO PROGRAMA 2017 '!C$8:C$1500)</f>
        <v>53658660</v>
      </c>
      <c r="D156" s="23">
        <f>SUMIF('ANTE-PROYECTO PROGRAMA 2017 '!$A$8:$A$1500,$A156,'ANTE-PROYECTO PROGRAMA 2017 '!D$8:D$1500)</f>
        <v>0</v>
      </c>
      <c r="E156" s="23">
        <f>SUMIF('ANTE-PROYECTO PROGRAMA 2017 '!$A$8:$A$1500,$A156,'ANTE-PROYECTO PROGRAMA 2017 '!E$8:E$1500)</f>
        <v>53658660</v>
      </c>
      <c r="F156" s="23">
        <f>SUMIF('ANTE-PROYECTO PROGRAMA 2017 '!$A$8:$A$1500,$A156,'ANTE-PROYECTO PROGRAMA 2017 '!F$8:F$1500)</f>
        <v>984674133</v>
      </c>
      <c r="G156" s="23">
        <f>SUMIF('ANTE-PROYECTO PROGRAMA 2017 '!$A$8:$A$1500,$A156,'ANTE-PROYECTO PROGRAMA 2017 '!G$8:G$1500)</f>
        <v>1038332793</v>
      </c>
    </row>
    <row r="157" spans="1:7" ht="25.5" x14ac:dyDescent="0.2">
      <c r="A157" s="11" t="s">
        <v>101</v>
      </c>
      <c r="B157" s="13" t="s">
        <v>255</v>
      </c>
      <c r="C157" s="23">
        <f>SUMIF('ANTE-PROYECTO PROGRAMA 2017 '!$A$8:$A$1500,$A157,'ANTE-PROYECTO PROGRAMA 2017 '!C$8:C$1500)</f>
        <v>0</v>
      </c>
      <c r="D157" s="23">
        <f>SUMIF('ANTE-PROYECTO PROGRAMA 2017 '!$A$8:$A$1500,$A157,'ANTE-PROYECTO PROGRAMA 2017 '!D$8:D$1500)</f>
        <v>0</v>
      </c>
      <c r="E157" s="23">
        <f>SUMIF('ANTE-PROYECTO PROGRAMA 2017 '!$A$8:$A$1500,$A157,'ANTE-PROYECTO PROGRAMA 2017 '!E$8:E$1500)</f>
        <v>0</v>
      </c>
      <c r="F157" s="23">
        <f>SUMIF('ANTE-PROYECTO PROGRAMA 2017 '!$A$8:$A$1500,$A157,'ANTE-PROYECTO PROGRAMA 2017 '!F$8:F$1500)</f>
        <v>65000000</v>
      </c>
      <c r="G157" s="23">
        <f>SUMIF('ANTE-PROYECTO PROGRAMA 2017 '!$A$8:$A$1500,$A157,'ANTE-PROYECTO PROGRAMA 2017 '!G$8:G$1500)</f>
        <v>65000000</v>
      </c>
    </row>
    <row r="158" spans="1:7" hidden="1" x14ac:dyDescent="0.2">
      <c r="A158" s="21" t="s">
        <v>102</v>
      </c>
      <c r="B158" s="21" t="s">
        <v>103</v>
      </c>
      <c r="C158" s="17">
        <f t="shared" ref="C158:F158" si="59">SUM(C159:C160)</f>
        <v>0</v>
      </c>
      <c r="D158" s="17">
        <f t="shared" ref="D158:E158" si="60">SUM(D159:D160)</f>
        <v>0</v>
      </c>
      <c r="E158" s="17">
        <f t="shared" si="60"/>
        <v>0</v>
      </c>
      <c r="F158" s="17">
        <f t="shared" si="59"/>
        <v>0</v>
      </c>
      <c r="G158" s="17">
        <f t="shared" ref="G158" si="61">SUM(G159:G160)</f>
        <v>0</v>
      </c>
    </row>
    <row r="159" spans="1:7" hidden="1" x14ac:dyDescent="0.2">
      <c r="A159" s="11" t="s">
        <v>256</v>
      </c>
      <c r="B159" s="13" t="s">
        <v>257</v>
      </c>
      <c r="C159" s="23">
        <f>SUMIF('ANTE-PROYECTO PROGRAMA 2017 '!$A$8:$A$1500,$A159,'ANTE-PROYECTO PROGRAMA 2017 '!C$8:C$1500)</f>
        <v>0</v>
      </c>
      <c r="D159" s="23">
        <f>SUMIF('ANTE-PROYECTO PROGRAMA 2017 '!$A$8:$A$1500,$A159,'ANTE-PROYECTO PROGRAMA 2017 '!D$8:D$1500)</f>
        <v>0</v>
      </c>
      <c r="E159" s="23">
        <f>SUMIF('ANTE-PROYECTO PROGRAMA 2017 '!$A$8:$A$1500,$A159,'ANTE-PROYECTO PROGRAMA 2017 '!E$8:E$1500)</f>
        <v>0</v>
      </c>
      <c r="F159" s="23">
        <f>SUMIF('ANTE-PROYECTO PROGRAMA 2017 '!$A$8:$A$1500,$A159,'ANTE-PROYECTO PROGRAMA 2017 '!F$8:F$1500)</f>
        <v>0</v>
      </c>
      <c r="G159" s="23">
        <f>SUMIF('ANTE-PROYECTO PROGRAMA 2017 '!$A$8:$A$1500,$A159,'ANTE-PROYECTO PROGRAMA 2017 '!G$8:G$1500)</f>
        <v>0</v>
      </c>
    </row>
    <row r="160" spans="1:7" hidden="1" x14ac:dyDescent="0.2">
      <c r="A160" s="11" t="s">
        <v>143</v>
      </c>
      <c r="B160" s="13" t="s">
        <v>258</v>
      </c>
      <c r="C160" s="23">
        <f>SUMIF('ANTE-PROYECTO PROGRAMA 2017 '!$A$8:$A$1500,$A160,'ANTE-PROYECTO PROGRAMA 2017 '!C$8:C$1500)</f>
        <v>0</v>
      </c>
      <c r="D160" s="23">
        <f>SUMIF('ANTE-PROYECTO PROGRAMA 2017 '!$A$8:$A$1500,$A160,'ANTE-PROYECTO PROGRAMA 2017 '!D$8:D$1500)</f>
        <v>0</v>
      </c>
      <c r="E160" s="23">
        <f>SUMIF('ANTE-PROYECTO PROGRAMA 2017 '!$A$8:$A$1500,$A160,'ANTE-PROYECTO PROGRAMA 2017 '!E$8:E$1500)</f>
        <v>0</v>
      </c>
      <c r="F160" s="23">
        <f>SUMIF('ANTE-PROYECTO PROGRAMA 2017 '!$A$8:$A$1500,$A160,'ANTE-PROYECTO PROGRAMA 2017 '!F$8:F$1500)</f>
        <v>0</v>
      </c>
      <c r="G160" s="23">
        <f>SUMIF('ANTE-PROYECTO PROGRAMA 2017 '!$A$8:$A$1500,$A160,'ANTE-PROYECTO PROGRAMA 2017 '!G$8:G$1500)</f>
        <v>0</v>
      </c>
    </row>
    <row r="161" spans="1:7" x14ac:dyDescent="0.2">
      <c r="A161" s="20" t="s">
        <v>104</v>
      </c>
      <c r="B161" s="21" t="s">
        <v>105</v>
      </c>
      <c r="C161" s="17">
        <f t="shared" ref="C161:G161" si="62">SUM(C162:C165)</f>
        <v>66010000</v>
      </c>
      <c r="D161" s="17">
        <f t="shared" ref="D161:E161" si="63">SUM(D162:D165)</f>
        <v>0</v>
      </c>
      <c r="E161" s="17">
        <f t="shared" si="63"/>
        <v>66010000</v>
      </c>
      <c r="F161" s="17">
        <f t="shared" si="62"/>
        <v>309556284</v>
      </c>
      <c r="G161" s="17">
        <f t="shared" si="62"/>
        <v>375566284</v>
      </c>
    </row>
    <row r="162" spans="1:7" hidden="1" x14ac:dyDescent="0.2">
      <c r="A162" s="11" t="s">
        <v>118</v>
      </c>
      <c r="B162" s="12" t="s">
        <v>136</v>
      </c>
      <c r="C162" s="23">
        <f>SUMIF('ANTE-PROYECTO PROGRAMA 2017 '!$A$8:$A$1500,$A162,'ANTE-PROYECTO PROGRAMA 2017 '!C$8:C$1500)</f>
        <v>0</v>
      </c>
      <c r="D162" s="23">
        <f>SUMIF('ANTE-PROYECTO PROGRAMA 2017 '!$A$8:$A$1500,$A162,'ANTE-PROYECTO PROGRAMA 2017 '!D$8:D$1500)</f>
        <v>0</v>
      </c>
      <c r="E162" s="23">
        <f>SUMIF('ANTE-PROYECTO PROGRAMA 2017 '!$A$8:$A$1500,$A162,'ANTE-PROYECTO PROGRAMA 2017 '!E$8:E$1500)</f>
        <v>0</v>
      </c>
      <c r="F162" s="23">
        <f>SUMIF('ANTE-PROYECTO PROGRAMA 2017 '!$A$8:$A$1500,$A162,'ANTE-PROYECTO PROGRAMA 2017 '!F$8:F$1500)</f>
        <v>0</v>
      </c>
      <c r="G162" s="23">
        <f>SUMIF('ANTE-PROYECTO PROGRAMA 2017 '!$A$8:$A$1500,$A162,'ANTE-PROYECTO PROGRAMA 2017 '!G$8:G$1500)</f>
        <v>0</v>
      </c>
    </row>
    <row r="163" spans="1:7" hidden="1" x14ac:dyDescent="0.2">
      <c r="A163" s="11" t="s">
        <v>106</v>
      </c>
      <c r="B163" s="12" t="s">
        <v>259</v>
      </c>
      <c r="C163" s="23">
        <f>SUMIF('ANTE-PROYECTO PROGRAMA 2017 '!$A$8:$A$1500,$A163,'ANTE-PROYECTO PROGRAMA 2017 '!C$8:C$1500)</f>
        <v>0</v>
      </c>
      <c r="D163" s="23">
        <f>SUMIF('ANTE-PROYECTO PROGRAMA 2017 '!$A$8:$A$1500,$A163,'ANTE-PROYECTO PROGRAMA 2017 '!D$8:D$1500)</f>
        <v>0</v>
      </c>
      <c r="E163" s="23">
        <f>SUMIF('ANTE-PROYECTO PROGRAMA 2017 '!$A$8:$A$1500,$A163,'ANTE-PROYECTO PROGRAMA 2017 '!E$8:E$1500)</f>
        <v>0</v>
      </c>
      <c r="F163" s="23">
        <f>SUMIF('ANTE-PROYECTO PROGRAMA 2017 '!$A$8:$A$1500,$A163,'ANTE-PROYECTO PROGRAMA 2017 '!F$8:F$1500)</f>
        <v>0</v>
      </c>
      <c r="G163" s="23">
        <f>SUMIF('ANTE-PROYECTO PROGRAMA 2017 '!$A$8:$A$1500,$A163,'ANTE-PROYECTO PROGRAMA 2017 '!G$8:G$1500)</f>
        <v>0</v>
      </c>
    </row>
    <row r="164" spans="1:7" x14ac:dyDescent="0.2">
      <c r="A164" s="11" t="s">
        <v>260</v>
      </c>
      <c r="B164" s="12" t="s">
        <v>261</v>
      </c>
      <c r="C164" s="23">
        <f>SUMIF('ANTE-PROYECTO PROGRAMA 2017 '!$A$8:$A$1500,$A164,'ANTE-PROYECTO PROGRAMA 2017 '!C$8:C$1500)</f>
        <v>66010000</v>
      </c>
      <c r="D164" s="23">
        <f>SUMIF('ANTE-PROYECTO PROGRAMA 2017 '!$A$8:$A$1500,$A164,'ANTE-PROYECTO PROGRAMA 2017 '!D$8:D$1500)</f>
        <v>0</v>
      </c>
      <c r="E164" s="23">
        <f>SUMIF('ANTE-PROYECTO PROGRAMA 2017 '!$A$8:$A$1500,$A164,'ANTE-PROYECTO PROGRAMA 2017 '!E$8:E$1500)</f>
        <v>66010000</v>
      </c>
      <c r="F164" s="23">
        <f>SUMIF('ANTE-PROYECTO PROGRAMA 2017 '!$A$8:$A$1500,$A164,'ANTE-PROYECTO PROGRAMA 2017 '!F$8:F$1500)</f>
        <v>309556284</v>
      </c>
      <c r="G164" s="23">
        <f>SUMIF('ANTE-PROYECTO PROGRAMA 2017 '!$A$8:$A$1500,$A164,'ANTE-PROYECTO PROGRAMA 2017 '!G$8:G$1500)</f>
        <v>375566284</v>
      </c>
    </row>
    <row r="165" spans="1:7" x14ac:dyDescent="0.2">
      <c r="A165" s="11" t="s">
        <v>262</v>
      </c>
      <c r="B165" s="12" t="s">
        <v>263</v>
      </c>
      <c r="C165" s="23">
        <f>SUMIF('ANTE-PROYECTO PROGRAMA 2017 '!$A$8:$A$1500,$A165,'ANTE-PROYECTO PROGRAMA 2017 '!C$8:C$1500)</f>
        <v>0</v>
      </c>
      <c r="D165" s="23">
        <f>SUMIF('ANTE-PROYECTO PROGRAMA 2017 '!$A$8:$A$1500,$A165,'ANTE-PROYECTO PROGRAMA 2017 '!D$8:D$1500)</f>
        <v>0</v>
      </c>
      <c r="E165" s="23">
        <f>SUMIF('ANTE-PROYECTO PROGRAMA 2017 '!$A$8:$A$1500,$A165,'ANTE-PROYECTO PROGRAMA 2017 '!E$8:E$1500)</f>
        <v>0</v>
      </c>
      <c r="F165" s="23">
        <f>SUMIF('ANTE-PROYECTO PROGRAMA 2017 '!$A$8:$A$1500,$A165,'ANTE-PROYECTO PROGRAMA 2017 '!F$8:F$1500)</f>
        <v>0</v>
      </c>
      <c r="G165" s="23">
        <f>SUMIF('ANTE-PROYECTO PROGRAMA 2017 '!$A$8:$A$1500,$A165,'ANTE-PROYECTO PROGRAMA 2017 '!G$8:G$1500)</f>
        <v>0</v>
      </c>
    </row>
    <row r="166" spans="1:7" x14ac:dyDescent="0.2">
      <c r="A166" s="25">
        <v>6</v>
      </c>
      <c r="B166" s="37" t="s">
        <v>63</v>
      </c>
      <c r="C166" s="17">
        <f t="shared" ref="C166:G166" si="64">+C167+C17+C186+C1239+C182+C190+C178</f>
        <v>2310968452</v>
      </c>
      <c r="D166" s="17">
        <f t="shared" ref="D166:E166" si="65">+D167+D17+D186+D1239+D182+D190+D178</f>
        <v>579500000</v>
      </c>
      <c r="E166" s="17">
        <f t="shared" si="65"/>
        <v>2890468452</v>
      </c>
      <c r="F166" s="17">
        <f t="shared" si="64"/>
        <v>566370228</v>
      </c>
      <c r="G166" s="17">
        <f t="shared" si="64"/>
        <v>3456838680</v>
      </c>
    </row>
    <row r="167" spans="1:7" ht="25.5" x14ac:dyDescent="0.2">
      <c r="A167" s="25" t="s">
        <v>64</v>
      </c>
      <c r="B167" s="37" t="s">
        <v>65</v>
      </c>
      <c r="C167" s="17">
        <f t="shared" ref="C167:G167" si="66">+C168+C170+C175</f>
        <v>552379452</v>
      </c>
      <c r="D167" s="17">
        <f t="shared" ref="D167:E167" si="67">+D168+D170+D175</f>
        <v>579500000</v>
      </c>
      <c r="E167" s="17">
        <f t="shared" si="67"/>
        <v>1131879452</v>
      </c>
      <c r="F167" s="17">
        <f t="shared" si="66"/>
        <v>155345228</v>
      </c>
      <c r="G167" s="17">
        <f t="shared" si="66"/>
        <v>1287224680</v>
      </c>
    </row>
    <row r="168" spans="1:7" ht="25.5" hidden="1" x14ac:dyDescent="0.2">
      <c r="A168" s="25" t="s">
        <v>66</v>
      </c>
      <c r="B168" s="37" t="s">
        <v>67</v>
      </c>
      <c r="C168" s="17">
        <f t="shared" ref="C168:G168" si="68">+C169</f>
        <v>0</v>
      </c>
      <c r="D168" s="17">
        <f t="shared" si="68"/>
        <v>0</v>
      </c>
      <c r="E168" s="17">
        <f t="shared" si="68"/>
        <v>0</v>
      </c>
      <c r="F168" s="17">
        <f t="shared" si="68"/>
        <v>0</v>
      </c>
      <c r="G168" s="17">
        <f t="shared" si="68"/>
        <v>0</v>
      </c>
    </row>
    <row r="169" spans="1:7" hidden="1" x14ac:dyDescent="0.2">
      <c r="A169" s="11" t="s">
        <v>68</v>
      </c>
      <c r="B169" s="12" t="s">
        <v>270</v>
      </c>
      <c r="C169" s="23">
        <f>SUMIF('ANTE-PROYECTO PROGRAMA 2017 '!$A$8:$A$1500,$A169,'ANTE-PROYECTO PROGRAMA 2017 '!C$8:C$1500)</f>
        <v>0</v>
      </c>
      <c r="D169" s="23">
        <f>SUMIF('ANTE-PROYECTO PROGRAMA 2017 '!$A$8:$A$1500,$A169,'ANTE-PROYECTO PROGRAMA 2017 '!D$8:D$1500)</f>
        <v>0</v>
      </c>
      <c r="E169" s="23">
        <f>SUMIF('ANTE-PROYECTO PROGRAMA 2017 '!$A$8:$A$1500,$A169,'ANTE-PROYECTO PROGRAMA 2017 '!E$8:E$1500)</f>
        <v>0</v>
      </c>
      <c r="F169" s="23">
        <f>SUMIF('ANTE-PROYECTO PROGRAMA 2017 '!$A$8:$A$1500,$A169,'ANTE-PROYECTO PROGRAMA 2017 '!F$8:F$1500)</f>
        <v>0</v>
      </c>
      <c r="G169" s="23">
        <f>SUMIF('ANTE-PROYECTO PROGRAMA 2017 '!$A$8:$A$1500,$A169,'ANTE-PROYECTO PROGRAMA 2017 '!G$8:G$1500)</f>
        <v>0</v>
      </c>
    </row>
    <row r="170" spans="1:7" ht="25.5" x14ac:dyDescent="0.2">
      <c r="A170" s="25" t="s">
        <v>70</v>
      </c>
      <c r="B170" s="37" t="s">
        <v>125</v>
      </c>
      <c r="C170" s="17">
        <f t="shared" ref="C170:G170" si="69">SUM(C171:C174)</f>
        <v>2000000</v>
      </c>
      <c r="D170" s="17">
        <f t="shared" ref="D170:E170" si="70">SUM(D171:D174)</f>
        <v>579500000</v>
      </c>
      <c r="E170" s="17">
        <f t="shared" si="70"/>
        <v>581500000</v>
      </c>
      <c r="F170" s="17">
        <f t="shared" si="69"/>
        <v>0</v>
      </c>
      <c r="G170" s="17">
        <f t="shared" si="69"/>
        <v>581500000</v>
      </c>
    </row>
    <row r="171" spans="1:7" ht="25.5" x14ac:dyDescent="0.2">
      <c r="A171" s="11" t="s">
        <v>71</v>
      </c>
      <c r="B171" s="12" t="s">
        <v>72</v>
      </c>
      <c r="C171" s="23">
        <f>SUMIF('ANTE-PROYECTO PROGRAMA 2017 '!$A$8:$A$1500,$A171,'ANTE-PROYECTO PROGRAMA 2017 '!C$8:C$1500)</f>
        <v>2000000</v>
      </c>
      <c r="D171" s="23">
        <f>SUMIF('ANTE-PROYECTO PROGRAMA 2017 '!$A$8:$A$1500,$A171,'ANTE-PROYECTO PROGRAMA 2017 '!D$8:D$1500)</f>
        <v>0</v>
      </c>
      <c r="E171" s="23">
        <f>SUMIF('ANTE-PROYECTO PROGRAMA 2017 '!$A$8:$A$1500,$A171,'ANTE-PROYECTO PROGRAMA 2017 '!E$8:E$1500)</f>
        <v>2000000</v>
      </c>
      <c r="F171" s="23">
        <f>SUMIF('ANTE-PROYECTO PROGRAMA 2017 '!$A$8:$A$1500,$A171,'ANTE-PROYECTO PROGRAMA 2017 '!F$8:F$1500)</f>
        <v>0</v>
      </c>
      <c r="G171" s="23">
        <f>SUMIF('ANTE-PROYECTO PROGRAMA 2017 '!$A$8:$A$1500,$A171,'ANTE-PROYECTO PROGRAMA 2017 '!G$8:G$1500)</f>
        <v>2000000</v>
      </c>
    </row>
    <row r="172" spans="1:7" ht="38.25" x14ac:dyDescent="0.2">
      <c r="A172" s="11" t="s">
        <v>350</v>
      </c>
      <c r="B172" s="12" t="s">
        <v>351</v>
      </c>
      <c r="C172" s="23">
        <f>SUMIF('ANTE-PROYECTO PROGRAMA 2017 '!$A$8:$A$1500,$A172,'ANTE-PROYECTO PROGRAMA 2017 '!C$8:C$1500)</f>
        <v>0</v>
      </c>
      <c r="D172" s="23">
        <f>SUMIF('ANTE-PROYECTO PROGRAMA 2017 '!$A$8:$A$1500,$A172,'ANTE-PROYECTO PROGRAMA 2017 '!D$8:D$1500)</f>
        <v>400000000</v>
      </c>
      <c r="E172" s="23">
        <f>SUMIF('ANTE-PROYECTO PROGRAMA 2017 '!$A$8:$A$1500,$A172,'ANTE-PROYECTO PROGRAMA 2017 '!E$8:E$1500)</f>
        <v>400000000</v>
      </c>
      <c r="F172" s="23">
        <f>SUMIF('ANTE-PROYECTO PROGRAMA 2017 '!$A$8:$A$1500,$A172,'ANTE-PROYECTO PROGRAMA 2017 '!F$8:F$1500)</f>
        <v>0</v>
      </c>
      <c r="G172" s="23">
        <f>SUMIF('ANTE-PROYECTO PROGRAMA 2017 '!$A$8:$A$1500,$A172,'ANTE-PROYECTO PROGRAMA 2017 '!G$8:G$1500)</f>
        <v>400000000</v>
      </c>
    </row>
    <row r="173" spans="1:7" ht="38.25" x14ac:dyDescent="0.2">
      <c r="A173" s="11" t="s">
        <v>378</v>
      </c>
      <c r="B173" s="12" t="s">
        <v>379</v>
      </c>
      <c r="C173" s="23">
        <f>SUMIF('ANTE-PROYECTO PROGRAMA 2017 '!$A$8:$A$1500,$A173,'ANTE-PROYECTO PROGRAMA 2017 '!C$8:C$1500)</f>
        <v>0</v>
      </c>
      <c r="D173" s="23">
        <f>SUMIF('ANTE-PROYECTO PROGRAMA 2017 '!$A$8:$A$1500,$A173,'ANTE-PROYECTO PROGRAMA 2017 '!D$8:D$1500)</f>
        <v>179500000</v>
      </c>
      <c r="E173" s="23">
        <f>SUMIF('ANTE-PROYECTO PROGRAMA 2017 '!$A$8:$A$1500,$A173,'ANTE-PROYECTO PROGRAMA 2017 '!E$8:E$1500)</f>
        <v>179500000</v>
      </c>
      <c r="F173" s="23">
        <f>SUMIF('ANTE-PROYECTO PROGRAMA 2017 '!$A$8:$A$1500,$A173,'ANTE-PROYECTO PROGRAMA 2017 '!F$8:F$1500)</f>
        <v>0</v>
      </c>
      <c r="G173" s="23">
        <f>SUMIF('ANTE-PROYECTO PROGRAMA 2017 '!$A$8:$A$1500,$A173,'ANTE-PROYECTO PROGRAMA 2017 '!G$8:G$1500)</f>
        <v>179500000</v>
      </c>
    </row>
    <row r="174" spans="1:7" ht="25.5" hidden="1" x14ac:dyDescent="0.2">
      <c r="A174" s="11" t="s">
        <v>385</v>
      </c>
      <c r="B174" s="12" t="s">
        <v>386</v>
      </c>
      <c r="C174" s="23">
        <f>SUMIF('ANTE-PROYECTO PROGRAMA 2017 '!$A$8:$A$1500,$A174,'ANTE-PROYECTO PROGRAMA 2017 '!C$8:C$1500)</f>
        <v>0</v>
      </c>
      <c r="D174" s="23">
        <f>SUMIF('ANTE-PROYECTO PROGRAMA 2017 '!$A$8:$A$1500,$A174,'ANTE-PROYECTO PROGRAMA 2017 '!D$8:D$1500)</f>
        <v>0</v>
      </c>
      <c r="E174" s="23">
        <f>SUMIF('ANTE-PROYECTO PROGRAMA 2017 '!$A$8:$A$1500,$A174,'ANTE-PROYECTO PROGRAMA 2017 '!E$8:E$1500)</f>
        <v>0</v>
      </c>
      <c r="F174" s="23">
        <f>SUMIF('ANTE-PROYECTO PROGRAMA 2017 '!$A$8:$A$1500,$A174,'ANTE-PROYECTO PROGRAMA 2017 '!F$8:F$1500)</f>
        <v>0</v>
      </c>
      <c r="G174" s="23">
        <f>SUMIF('ANTE-PROYECTO PROGRAMA 2017 '!$A$8:$A$1500,$A174,'ANTE-PROYECTO PROGRAMA 2017 '!G$8:G$1500)</f>
        <v>0</v>
      </c>
    </row>
    <row r="175" spans="1:7" ht="38.25" x14ac:dyDescent="0.2">
      <c r="A175" s="25" t="s">
        <v>73</v>
      </c>
      <c r="B175" s="37" t="s">
        <v>124</v>
      </c>
      <c r="C175" s="17">
        <f t="shared" ref="C175:G175" si="71">SUM(C176:C177)</f>
        <v>550379452</v>
      </c>
      <c r="D175" s="17">
        <f t="shared" ref="D175:E175" si="72">SUM(D176:D177)</f>
        <v>0</v>
      </c>
      <c r="E175" s="17">
        <f t="shared" si="72"/>
        <v>550379452</v>
      </c>
      <c r="F175" s="17">
        <f t="shared" si="71"/>
        <v>155345228</v>
      </c>
      <c r="G175" s="17">
        <f t="shared" si="71"/>
        <v>705724680</v>
      </c>
    </row>
    <row r="176" spans="1:7" ht="38.25" x14ac:dyDescent="0.2">
      <c r="A176" s="11" t="s">
        <v>74</v>
      </c>
      <c r="B176" s="12" t="s">
        <v>352</v>
      </c>
      <c r="C176" s="23">
        <f>SUMIF('ANTE-PROYECTO PROGRAMA 2017 '!$A$8:$A$1500,$A176,'ANTE-PROYECTO PROGRAMA 2017 '!C$8:C$1500)</f>
        <v>384602508</v>
      </c>
      <c r="D176" s="23">
        <f>SUMIF('ANTE-PROYECTO PROGRAMA 2017 '!$A$8:$A$1500,$A176,'ANTE-PROYECTO PROGRAMA 2017 '!D$8:D$1500)</f>
        <v>0</v>
      </c>
      <c r="E176" s="23">
        <f>SUMIF('ANTE-PROYECTO PROGRAMA 2017 '!$A$8:$A$1500,$A176,'ANTE-PROYECTO PROGRAMA 2017 '!E$8:E$1500)</f>
        <v>384602508</v>
      </c>
      <c r="F176" s="23">
        <f>SUMIF('ANTE-PROYECTO PROGRAMA 2017 '!$A$8:$A$1500,$A176,'ANTE-PROYECTO PROGRAMA 2017 '!F$8:F$1500)</f>
        <v>154474228</v>
      </c>
      <c r="G176" s="23">
        <f>SUMIF('ANTE-PROYECTO PROGRAMA 2017 '!$A$8:$A$1500,$A176,'ANTE-PROYECTO PROGRAMA 2017 '!G$8:G$1500)</f>
        <v>539076736</v>
      </c>
    </row>
    <row r="177" spans="1:7" ht="38.25" x14ac:dyDescent="0.2">
      <c r="A177" s="11" t="s">
        <v>75</v>
      </c>
      <c r="B177" s="12" t="s">
        <v>353</v>
      </c>
      <c r="C177" s="23">
        <f>SUMIF('ANTE-PROYECTO PROGRAMA 2017 '!$A$8:$A$1500,$A177,'ANTE-PROYECTO PROGRAMA 2017 '!C$8:C$1500)</f>
        <v>165776944</v>
      </c>
      <c r="D177" s="23">
        <f>SUMIF('ANTE-PROYECTO PROGRAMA 2017 '!$A$8:$A$1500,$A177,'ANTE-PROYECTO PROGRAMA 2017 '!D$8:D$1500)</f>
        <v>0</v>
      </c>
      <c r="E177" s="23">
        <f>SUMIF('ANTE-PROYECTO PROGRAMA 2017 '!$A$8:$A$1500,$A177,'ANTE-PROYECTO PROGRAMA 2017 '!E$8:E$1500)</f>
        <v>165776944</v>
      </c>
      <c r="F177" s="23">
        <f>SUMIF('ANTE-PROYECTO PROGRAMA 2017 '!$A$8:$A$1500,$A177,'ANTE-PROYECTO PROGRAMA 2017 '!F$8:F$1500)</f>
        <v>871000</v>
      </c>
      <c r="G177" s="23">
        <f>SUMIF('ANTE-PROYECTO PROGRAMA 2017 '!$A$8:$A$1500,$A177,'ANTE-PROYECTO PROGRAMA 2017 '!G$8:G$1500)</f>
        <v>166647944</v>
      </c>
    </row>
    <row r="178" spans="1:7" ht="25.5" x14ac:dyDescent="0.2">
      <c r="A178" s="39" t="s">
        <v>107</v>
      </c>
      <c r="B178" s="37" t="s">
        <v>108</v>
      </c>
      <c r="C178" s="17">
        <f t="shared" ref="C178:G178" si="73">SUM(C179:C180)</f>
        <v>450000000</v>
      </c>
      <c r="D178" s="17">
        <f t="shared" ref="D178:E178" si="74">SUM(D179:D180)</f>
        <v>0</v>
      </c>
      <c r="E178" s="17">
        <f t="shared" si="74"/>
        <v>450000000</v>
      </c>
      <c r="F178" s="17">
        <f t="shared" si="73"/>
        <v>0</v>
      </c>
      <c r="G178" s="17">
        <f t="shared" si="73"/>
        <v>450000000</v>
      </c>
    </row>
    <row r="179" spans="1:7" hidden="1" x14ac:dyDescent="0.2">
      <c r="A179" s="11" t="s">
        <v>264</v>
      </c>
      <c r="B179" s="12" t="s">
        <v>265</v>
      </c>
      <c r="C179" s="23">
        <f>SUMIF('ANTE-PROYECTO PROGRAMA 2017 '!$A$8:$A$1500,$A179,'ANTE-PROYECTO PROGRAMA 2017 '!C$8:C$1500)</f>
        <v>0</v>
      </c>
      <c r="D179" s="23">
        <f>SUMIF('ANTE-PROYECTO PROGRAMA 2017 '!$A$8:$A$1500,$A179,'ANTE-PROYECTO PROGRAMA 2017 '!D$8:D$1500)</f>
        <v>0</v>
      </c>
      <c r="E179" s="23">
        <f>SUMIF('ANTE-PROYECTO PROGRAMA 2017 '!$A$8:$A$1500,$A179,'ANTE-PROYECTO PROGRAMA 2017 '!E$8:E$1500)</f>
        <v>0</v>
      </c>
      <c r="F179" s="23">
        <f>SUMIF('ANTE-PROYECTO PROGRAMA 2017 '!$A$8:$A$1500,$A179,'ANTE-PROYECTO PROGRAMA 2017 '!F$8:F$1500)</f>
        <v>0</v>
      </c>
      <c r="G179" s="23">
        <f>SUMIF('ANTE-PROYECTO PROGRAMA 2017 '!$A$8:$A$1500,$A179,'ANTE-PROYECTO PROGRAMA 2017 '!G$8:G$1500)</f>
        <v>0</v>
      </c>
    </row>
    <row r="180" spans="1:7" x14ac:dyDescent="0.2">
      <c r="A180" s="11" t="s">
        <v>291</v>
      </c>
      <c r="B180" s="12" t="s">
        <v>292</v>
      </c>
      <c r="C180" s="23">
        <f>SUMIF('ANTE-PROYECTO PROGRAMA 2017 '!$A$8:$A$1500,$A180,'ANTE-PROYECTO PROGRAMA 2017 '!C$8:C$1500)</f>
        <v>450000000</v>
      </c>
      <c r="D180" s="23">
        <f>SUMIF('ANTE-PROYECTO PROGRAMA 2017 '!$A$8:$A$1500,$A180,'ANTE-PROYECTO PROGRAMA 2017 '!D$8:D$1500)</f>
        <v>0</v>
      </c>
      <c r="E180" s="23">
        <f>SUMIF('ANTE-PROYECTO PROGRAMA 2017 '!$A$8:$A$1500,$A180,'ANTE-PROYECTO PROGRAMA 2017 '!E$8:E$1500)</f>
        <v>450000000</v>
      </c>
      <c r="F180" s="23">
        <f>SUMIF('ANTE-PROYECTO PROGRAMA 2017 '!$A$8:$A$1500,$A180,'ANTE-PROYECTO PROGRAMA 2017 '!F$8:F$1500)</f>
        <v>0</v>
      </c>
      <c r="G180" s="23">
        <f>SUMIF('ANTE-PROYECTO PROGRAMA 2017 '!$A$8:$A$1500,$A180,'ANTE-PROYECTO PROGRAMA 2017 '!G$8:G$1500)</f>
        <v>450000000</v>
      </c>
    </row>
    <row r="181" spans="1:7" x14ac:dyDescent="0.2">
      <c r="A181" s="11"/>
      <c r="B181" s="12"/>
      <c r="C181" s="23"/>
      <c r="D181" s="23"/>
      <c r="E181" s="23"/>
      <c r="F181" s="23"/>
      <c r="G181" s="23"/>
    </row>
    <row r="182" spans="1:7" x14ac:dyDescent="0.2">
      <c r="A182" s="39" t="s">
        <v>336</v>
      </c>
      <c r="B182" s="37" t="s">
        <v>338</v>
      </c>
      <c r="C182" s="17">
        <f t="shared" ref="C182:F182" si="75">SUM(C183:C184)</f>
        <v>785000000</v>
      </c>
      <c r="D182" s="17">
        <f t="shared" ref="D182:E182" si="76">SUM(D183:D184)</f>
        <v>0</v>
      </c>
      <c r="E182" s="17">
        <f t="shared" si="76"/>
        <v>785000000</v>
      </c>
      <c r="F182" s="17">
        <f t="shared" si="75"/>
        <v>386025000</v>
      </c>
      <c r="G182" s="17">
        <f t="shared" ref="G182" si="77">SUM(G183:G184)</f>
        <v>1171025000</v>
      </c>
    </row>
    <row r="183" spans="1:7" x14ac:dyDescent="0.2">
      <c r="A183" s="11" t="s">
        <v>334</v>
      </c>
      <c r="B183" s="12" t="s">
        <v>335</v>
      </c>
      <c r="C183" s="23">
        <f>SUMIF('ANTE-PROYECTO PROGRAMA 2017 '!$A$8:$A$1500,$A183,'ANTE-PROYECTO PROGRAMA 2017 '!C$8:C$1500)</f>
        <v>378000000</v>
      </c>
      <c r="D183" s="23">
        <f>SUMIF('ANTE-PROYECTO PROGRAMA 2017 '!$A$8:$A$1500,$A183,'ANTE-PROYECTO PROGRAMA 2017 '!D$8:D$1500)</f>
        <v>0</v>
      </c>
      <c r="E183" s="23">
        <f>SUMIF('ANTE-PROYECTO PROGRAMA 2017 '!$A$8:$A$1500,$A183,'ANTE-PROYECTO PROGRAMA 2017 '!E$8:E$1500)</f>
        <v>378000000</v>
      </c>
      <c r="F183" s="23">
        <f>SUMIF('ANTE-PROYECTO PROGRAMA 2017 '!$A$8:$A$1500,$A183,'ANTE-PROYECTO PROGRAMA 2017 '!F$8:F$1500)</f>
        <v>386025000</v>
      </c>
      <c r="G183" s="23">
        <f>SUMIF('ANTE-PROYECTO PROGRAMA 2017 '!$A$8:$A$1500,$A183,'ANTE-PROYECTO PROGRAMA 2017 '!G$8:G$1500)</f>
        <v>764025000</v>
      </c>
    </row>
    <row r="184" spans="1:7" x14ac:dyDescent="0.2">
      <c r="A184" s="11" t="s">
        <v>337</v>
      </c>
      <c r="B184" s="12" t="s">
        <v>339</v>
      </c>
      <c r="C184" s="23">
        <f>SUMIF('ANTE-PROYECTO PROGRAMA 2017 '!$A$8:$A$1500,$A184,'ANTE-PROYECTO PROGRAMA 2017 '!C$8:C$1500)</f>
        <v>407000000</v>
      </c>
      <c r="D184" s="23">
        <f>SUMIF('ANTE-PROYECTO PROGRAMA 2017 '!$A$8:$A$1500,$A184,'ANTE-PROYECTO PROGRAMA 2017 '!D$8:D$1500)</f>
        <v>0</v>
      </c>
      <c r="E184" s="23">
        <f>SUMIF('ANTE-PROYECTO PROGRAMA 2017 '!$A$8:$A$1500,$A184,'ANTE-PROYECTO PROGRAMA 2017 '!E$8:E$1500)</f>
        <v>407000000</v>
      </c>
      <c r="F184" s="23">
        <f>SUMIF('ANTE-PROYECTO PROGRAMA 2017 '!$A$8:$A$1500,$A184,'ANTE-PROYECTO PROGRAMA 2017 '!F$8:F$1500)</f>
        <v>0</v>
      </c>
      <c r="G184" s="23">
        <f>SUMIF('ANTE-PROYECTO PROGRAMA 2017 '!$A$8:$A$1500,$A184,'ANTE-PROYECTO PROGRAMA 2017 '!G$8:G$1500)</f>
        <v>407000000</v>
      </c>
    </row>
    <row r="185" spans="1:7" x14ac:dyDescent="0.2">
      <c r="A185" s="11"/>
      <c r="B185" s="12"/>
      <c r="C185" s="23"/>
      <c r="D185" s="23"/>
      <c r="E185" s="23"/>
      <c r="F185" s="23"/>
      <c r="G185" s="23"/>
    </row>
    <row r="186" spans="1:7" ht="25.5" x14ac:dyDescent="0.2">
      <c r="A186" s="39" t="s">
        <v>354</v>
      </c>
      <c r="B186" s="37" t="s">
        <v>357</v>
      </c>
      <c r="C186" s="17">
        <f t="shared" ref="C186:F186" si="78">SUM(C187:C188)</f>
        <v>131000000</v>
      </c>
      <c r="D186" s="17">
        <f t="shared" ref="D186:E186" si="79">SUM(D187:D188)</f>
        <v>0</v>
      </c>
      <c r="E186" s="17">
        <f t="shared" si="79"/>
        <v>131000000</v>
      </c>
      <c r="F186" s="17">
        <f t="shared" si="78"/>
        <v>25000000</v>
      </c>
      <c r="G186" s="17">
        <f t="shared" ref="G186" si="80">SUM(G187:G188)</f>
        <v>156000000</v>
      </c>
    </row>
    <row r="187" spans="1:7" x14ac:dyDescent="0.2">
      <c r="A187" s="11" t="s">
        <v>355</v>
      </c>
      <c r="B187" s="12" t="s">
        <v>367</v>
      </c>
      <c r="C187" s="23">
        <f>SUMIF('ANTE-PROYECTO PROGRAMA 2017 '!$A$8:$A$1500,$A187,'ANTE-PROYECTO PROGRAMA 2017 '!C$8:C$1500)</f>
        <v>109500000</v>
      </c>
      <c r="D187" s="23">
        <f>SUMIF('ANTE-PROYECTO PROGRAMA 2017 '!$A$8:$A$1500,$A187,'ANTE-PROYECTO PROGRAMA 2017 '!D$8:D$1500)</f>
        <v>0</v>
      </c>
      <c r="E187" s="23">
        <f>SUMIF('ANTE-PROYECTO PROGRAMA 2017 '!$A$8:$A$1500,$A187,'ANTE-PROYECTO PROGRAMA 2017 '!E$8:E$1500)</f>
        <v>109500000</v>
      </c>
      <c r="F187" s="23">
        <f>SUMIF('ANTE-PROYECTO PROGRAMA 2017 '!$A$8:$A$1500,$A187,'ANTE-PROYECTO PROGRAMA 2017 '!F$8:F$1500)</f>
        <v>10000000</v>
      </c>
      <c r="G187" s="23">
        <f>SUMIF('ANTE-PROYECTO PROGRAMA 2017 '!$A$8:$A$1500,$A187,'ANTE-PROYECTO PROGRAMA 2017 '!G$8:G$1500)</f>
        <v>119500000</v>
      </c>
    </row>
    <row r="188" spans="1:7" x14ac:dyDescent="0.2">
      <c r="A188" s="11" t="s">
        <v>356</v>
      </c>
      <c r="B188" s="12" t="s">
        <v>368</v>
      </c>
      <c r="C188" s="23">
        <f>SUMIF('ANTE-PROYECTO PROGRAMA 2017 '!$A$8:$A$1500,$A188,'ANTE-PROYECTO PROGRAMA 2017 '!C$8:C$1500)</f>
        <v>21500000</v>
      </c>
      <c r="D188" s="23">
        <f>SUMIF('ANTE-PROYECTO PROGRAMA 2017 '!$A$8:$A$1500,$A188,'ANTE-PROYECTO PROGRAMA 2017 '!D$8:D$1500)</f>
        <v>0</v>
      </c>
      <c r="E188" s="23">
        <f>SUMIF('ANTE-PROYECTO PROGRAMA 2017 '!$A$8:$A$1500,$A188,'ANTE-PROYECTO PROGRAMA 2017 '!E$8:E$1500)</f>
        <v>21500000</v>
      </c>
      <c r="F188" s="23">
        <f>SUMIF('ANTE-PROYECTO PROGRAMA 2017 '!$A$8:$A$1500,$A188,'ANTE-PROYECTO PROGRAMA 2017 '!F$8:F$1500)</f>
        <v>15000000</v>
      </c>
      <c r="G188" s="23">
        <f>SUMIF('ANTE-PROYECTO PROGRAMA 2017 '!$A$8:$A$1500,$A188,'ANTE-PROYECTO PROGRAMA 2017 '!G$8:G$1500)</f>
        <v>36500000</v>
      </c>
    </row>
    <row r="189" spans="1:7" x14ac:dyDescent="0.2">
      <c r="A189" s="11"/>
      <c r="B189" s="12"/>
      <c r="C189" s="23"/>
      <c r="D189" s="23"/>
      <c r="E189" s="23"/>
      <c r="F189" s="23"/>
      <c r="G189" s="23"/>
    </row>
    <row r="190" spans="1:7" ht="25.5" x14ac:dyDescent="0.2">
      <c r="A190" s="39" t="s">
        <v>358</v>
      </c>
      <c r="B190" s="37" t="s">
        <v>362</v>
      </c>
      <c r="C190" s="17">
        <f t="shared" ref="C190:G190" si="81">+C191</f>
        <v>392589000</v>
      </c>
      <c r="D190" s="17">
        <f t="shared" si="81"/>
        <v>0</v>
      </c>
      <c r="E190" s="17">
        <f t="shared" si="81"/>
        <v>392589000</v>
      </c>
      <c r="F190" s="17">
        <f t="shared" si="81"/>
        <v>0</v>
      </c>
      <c r="G190" s="17">
        <f t="shared" si="81"/>
        <v>392589000</v>
      </c>
    </row>
    <row r="191" spans="1:7" ht="25.5" x14ac:dyDescent="0.2">
      <c r="A191" s="39" t="s">
        <v>359</v>
      </c>
      <c r="B191" s="37" t="s">
        <v>363</v>
      </c>
      <c r="C191" s="17">
        <f t="shared" ref="C191:G191" si="82">SUM(C192:C193)</f>
        <v>392589000</v>
      </c>
      <c r="D191" s="17">
        <f t="shared" ref="D191:E191" si="83">SUM(D192:D193)</f>
        <v>0</v>
      </c>
      <c r="E191" s="17">
        <f t="shared" si="83"/>
        <v>392589000</v>
      </c>
      <c r="F191" s="17">
        <f t="shared" si="82"/>
        <v>0</v>
      </c>
      <c r="G191" s="17">
        <f t="shared" si="82"/>
        <v>392589000</v>
      </c>
    </row>
    <row r="192" spans="1:7" ht="51" x14ac:dyDescent="0.2">
      <c r="A192" s="11" t="s">
        <v>360</v>
      </c>
      <c r="B192" s="12" t="s">
        <v>364</v>
      </c>
      <c r="C192" s="23">
        <f>SUMIF('ANTE-PROYECTO PROGRAMA 2017 '!$A$8:$A$1500,$A192,'ANTE-PROYECTO PROGRAMA 2017 '!C$8:C$1500)</f>
        <v>389489000</v>
      </c>
      <c r="D192" s="23">
        <f>SUMIF('ANTE-PROYECTO PROGRAMA 2017 '!$A$8:$A$1500,$A192,'ANTE-PROYECTO PROGRAMA 2017 '!D$8:D$1500)</f>
        <v>0</v>
      </c>
      <c r="E192" s="23">
        <f>SUMIF('ANTE-PROYECTO PROGRAMA 2017 '!$A$8:$A$1500,$A192,'ANTE-PROYECTO PROGRAMA 2017 '!E$8:E$1500)</f>
        <v>389489000</v>
      </c>
      <c r="F192" s="23">
        <f>SUMIF('ANTE-PROYECTO PROGRAMA 2017 '!$A$8:$A$1500,$A192,'ANTE-PROYECTO PROGRAMA 2017 '!F$8:F$1500)</f>
        <v>0</v>
      </c>
      <c r="G192" s="23">
        <f>SUMIF('ANTE-PROYECTO PROGRAMA 2017 '!$A$8:$A$1500,$A192,'ANTE-PROYECTO PROGRAMA 2017 '!G$8:G$1500)</f>
        <v>389489000</v>
      </c>
    </row>
    <row r="193" spans="1:7" ht="25.5" x14ac:dyDescent="0.2">
      <c r="A193" s="11" t="s">
        <v>361</v>
      </c>
      <c r="B193" s="12" t="s">
        <v>365</v>
      </c>
      <c r="C193" s="23">
        <f>SUMIF('ANTE-PROYECTO PROGRAMA 2017 '!$A$8:$A$1500,$A193,'ANTE-PROYECTO PROGRAMA 2017 '!C$8:C$1500)</f>
        <v>3100000</v>
      </c>
      <c r="D193" s="23">
        <f>SUMIF('ANTE-PROYECTO PROGRAMA 2017 '!$A$8:$A$1500,$A193,'ANTE-PROYECTO PROGRAMA 2017 '!D$8:D$1500)</f>
        <v>0</v>
      </c>
      <c r="E193" s="23">
        <f>SUMIF('ANTE-PROYECTO PROGRAMA 2017 '!$A$8:$A$1500,$A193,'ANTE-PROYECTO PROGRAMA 2017 '!E$8:E$1500)</f>
        <v>3100000</v>
      </c>
      <c r="F193" s="23">
        <f>SUMIF('ANTE-PROYECTO PROGRAMA 2017 '!$A$8:$A$1500,$A193,'ANTE-PROYECTO PROGRAMA 2017 '!F$8:F$1500)</f>
        <v>0</v>
      </c>
      <c r="G193" s="23">
        <f>SUMIF('ANTE-PROYECTO PROGRAMA 2017 '!$A$8:$A$1500,$A193,'ANTE-PROYECTO PROGRAMA 2017 '!G$8:G$1500)</f>
        <v>3100000</v>
      </c>
    </row>
    <row r="194" spans="1:7" x14ac:dyDescent="0.2">
      <c r="A194" s="11"/>
      <c r="B194" s="12"/>
      <c r="C194" s="23"/>
      <c r="D194" s="23"/>
      <c r="E194" s="23"/>
      <c r="F194" s="23"/>
      <c r="G194" s="23"/>
    </row>
    <row r="195" spans="1:7" x14ac:dyDescent="0.2">
      <c r="A195" s="26">
        <v>7</v>
      </c>
      <c r="B195" s="30" t="s">
        <v>109</v>
      </c>
      <c r="C195" s="17">
        <f t="shared" ref="C195:G195" si="84">+C196</f>
        <v>2410285400</v>
      </c>
      <c r="D195" s="17">
        <f t="shared" si="84"/>
        <v>1913600000</v>
      </c>
      <c r="E195" s="17">
        <f t="shared" si="84"/>
        <v>4323885400</v>
      </c>
      <c r="F195" s="17">
        <f t="shared" si="84"/>
        <v>0</v>
      </c>
      <c r="G195" s="17">
        <f t="shared" si="84"/>
        <v>4323885400</v>
      </c>
    </row>
    <row r="196" spans="1:7" ht="25.5" x14ac:dyDescent="0.2">
      <c r="A196" s="26" t="s">
        <v>110</v>
      </c>
      <c r="B196" s="30" t="s">
        <v>112</v>
      </c>
      <c r="C196" s="17">
        <f t="shared" ref="C196:G196" si="85">+C197+C199+C202</f>
        <v>2410285400</v>
      </c>
      <c r="D196" s="17">
        <f t="shared" ref="D196:E196" si="86">+D197+D199+D202</f>
        <v>1913600000</v>
      </c>
      <c r="E196" s="17">
        <f t="shared" si="86"/>
        <v>4323885400</v>
      </c>
      <c r="F196" s="17">
        <f t="shared" si="85"/>
        <v>0</v>
      </c>
      <c r="G196" s="17">
        <f t="shared" si="85"/>
        <v>4323885400</v>
      </c>
    </row>
    <row r="197" spans="1:7" ht="25.5" hidden="1" x14ac:dyDescent="0.2">
      <c r="A197" s="26" t="s">
        <v>138</v>
      </c>
      <c r="B197" s="30" t="s">
        <v>140</v>
      </c>
      <c r="C197" s="17">
        <f t="shared" ref="C197:G197" si="87">+C198</f>
        <v>0</v>
      </c>
      <c r="D197" s="17">
        <f t="shared" si="87"/>
        <v>0</v>
      </c>
      <c r="E197" s="17">
        <f t="shared" si="87"/>
        <v>0</v>
      </c>
      <c r="F197" s="17">
        <f t="shared" si="87"/>
        <v>0</v>
      </c>
      <c r="G197" s="17">
        <f t="shared" si="87"/>
        <v>0</v>
      </c>
    </row>
    <row r="198" spans="1:7" hidden="1" x14ac:dyDescent="0.2">
      <c r="A198" s="11" t="s">
        <v>139</v>
      </c>
      <c r="B198" s="12" t="s">
        <v>69</v>
      </c>
      <c r="C198" s="23">
        <f>SUMIF('ANTE-PROYECTO PROGRAMA 2017 '!$A$8:$A$1500,$A198,'ANTE-PROYECTO PROGRAMA 2017 '!C$8:C$1500)</f>
        <v>0</v>
      </c>
      <c r="D198" s="23">
        <f>SUMIF('ANTE-PROYECTO PROGRAMA 2017 '!$A$8:$A$1500,$A198,'ANTE-PROYECTO PROGRAMA 2017 '!D$8:D$1500)</f>
        <v>0</v>
      </c>
      <c r="E198" s="23">
        <f>SUMIF('ANTE-PROYECTO PROGRAMA 2017 '!$A$8:$A$1500,$A198,'ANTE-PROYECTO PROGRAMA 2017 '!E$8:E$1500)</f>
        <v>0</v>
      </c>
      <c r="F198" s="23">
        <f>SUMIF('ANTE-PROYECTO PROGRAMA 2017 '!$A$8:$A$1500,$A198,'ANTE-PROYECTO PROGRAMA 2017 '!F$8:F$1500)</f>
        <v>0</v>
      </c>
      <c r="G198" s="23">
        <f>SUMIF('ANTE-PROYECTO PROGRAMA 2017 '!$A$8:$A$1500,$A198,'ANTE-PROYECTO PROGRAMA 2017 '!G$8:G$1500)</f>
        <v>0</v>
      </c>
    </row>
    <row r="199" spans="1:7" hidden="1" x14ac:dyDescent="0.2">
      <c r="A199" s="11"/>
      <c r="B199" s="12"/>
      <c r="C199" s="17">
        <f>+C200</f>
        <v>0</v>
      </c>
      <c r="D199" s="17">
        <f>+D200</f>
        <v>0</v>
      </c>
      <c r="E199" s="17">
        <f>+E200</f>
        <v>0</v>
      </c>
      <c r="F199" s="17">
        <f t="shared" ref="F199:G199" si="88">+F200</f>
        <v>0</v>
      </c>
      <c r="G199" s="17">
        <f t="shared" si="88"/>
        <v>0</v>
      </c>
    </row>
    <row r="200" spans="1:7" hidden="1" x14ac:dyDescent="0.2">
      <c r="A200" s="11" t="s">
        <v>111</v>
      </c>
      <c r="B200" s="12"/>
      <c r="C200" s="23"/>
      <c r="D200" s="23"/>
      <c r="E200" s="23"/>
      <c r="F200" s="23"/>
      <c r="G200" s="23"/>
    </row>
    <row r="201" spans="1:7" x14ac:dyDescent="0.2">
      <c r="A201" s="11"/>
      <c r="B201" s="12"/>
      <c r="C201" s="23"/>
      <c r="D201" s="23"/>
      <c r="E201" s="23"/>
      <c r="F201" s="23"/>
      <c r="G201" s="23"/>
    </row>
    <row r="202" spans="1:7" ht="25.5" x14ac:dyDescent="0.2">
      <c r="A202" s="26" t="s">
        <v>380</v>
      </c>
      <c r="B202" s="30" t="s">
        <v>382</v>
      </c>
      <c r="C202" s="17">
        <f t="shared" ref="C202:G202" si="89">+C203</f>
        <v>2410285400</v>
      </c>
      <c r="D202" s="17">
        <f t="shared" si="89"/>
        <v>1913600000</v>
      </c>
      <c r="E202" s="17">
        <f t="shared" si="89"/>
        <v>4323885400</v>
      </c>
      <c r="F202" s="17">
        <f t="shared" si="89"/>
        <v>0</v>
      </c>
      <c r="G202" s="17">
        <f t="shared" si="89"/>
        <v>4323885400</v>
      </c>
    </row>
    <row r="203" spans="1:7" ht="38.25" x14ac:dyDescent="0.2">
      <c r="A203" s="11" t="s">
        <v>381</v>
      </c>
      <c r="B203" s="12" t="s">
        <v>383</v>
      </c>
      <c r="C203" s="23">
        <f>SUMIF('ANTE-PROYECTO PROGRAMA 2017 '!$A$8:$A$1500,$A203,'ANTE-PROYECTO PROGRAMA 2017 '!C$8:C$1500)</f>
        <v>2410285400</v>
      </c>
      <c r="D203" s="23">
        <f>SUMIF('ANTE-PROYECTO PROGRAMA 2017 '!$A$8:$A$1500,$A203,'ANTE-PROYECTO PROGRAMA 2017 '!D$8:D$1500)</f>
        <v>1913600000</v>
      </c>
      <c r="E203" s="23">
        <f>SUMIF('ANTE-PROYECTO PROGRAMA 2017 '!$A$8:$A$1500,$A203,'ANTE-PROYECTO PROGRAMA 2017 '!E$8:E$1500)</f>
        <v>4323885400</v>
      </c>
      <c r="F203" s="23">
        <f>SUMIF('ANTE-PROYECTO PROGRAMA 2017 '!$A$8:$A$1500,$A203,'ANTE-PROYECTO PROGRAMA 2017 '!F$8:F$1500)</f>
        <v>0</v>
      </c>
      <c r="G203" s="23">
        <f>SUMIF('ANTE-PROYECTO PROGRAMA 2017 '!$A$8:$A$1500,$A203,'ANTE-PROYECTO PROGRAMA 2017 '!G$8:G$1500)</f>
        <v>4323885400</v>
      </c>
    </row>
    <row r="204" spans="1:7" hidden="1" x14ac:dyDescent="0.2">
      <c r="A204" s="11"/>
      <c r="B204" s="12"/>
      <c r="C204" s="23"/>
      <c r="D204" s="23"/>
      <c r="E204" s="23"/>
      <c r="F204" s="23"/>
      <c r="G204" s="23"/>
    </row>
    <row r="205" spans="1:7" hidden="1" x14ac:dyDescent="0.2">
      <c r="A205" s="26">
        <v>8</v>
      </c>
      <c r="B205" s="14"/>
      <c r="C205" s="17">
        <f t="shared" ref="C205:G205" si="90">SUM(C206:C207)</f>
        <v>0</v>
      </c>
      <c r="D205" s="17">
        <f t="shared" ref="D205:E205" si="91">SUM(D206:D207)</f>
        <v>0</v>
      </c>
      <c r="E205" s="17">
        <f t="shared" si="91"/>
        <v>0</v>
      </c>
      <c r="F205" s="17">
        <f t="shared" si="90"/>
        <v>0</v>
      </c>
      <c r="G205" s="17">
        <f t="shared" si="90"/>
        <v>0</v>
      </c>
    </row>
    <row r="206" spans="1:7" ht="25.5" hidden="1" x14ac:dyDescent="0.2">
      <c r="A206" s="11" t="s">
        <v>266</v>
      </c>
      <c r="B206" s="12" t="s">
        <v>267</v>
      </c>
      <c r="C206" s="23">
        <f>SUMIF('ANTE-PROYECTO PROGRAMA 2017 '!$A$8:$A$1500,$A206,'ANTE-PROYECTO PROGRAMA 2017 '!C$8:C$1500)</f>
        <v>0</v>
      </c>
      <c r="D206" s="23">
        <f>SUMIF('ANTE-PROYECTO PROGRAMA 2017 '!$A$8:$A$1500,$A206,'ANTE-PROYECTO PROGRAMA 2017 '!D$8:D$1500)</f>
        <v>0</v>
      </c>
      <c r="E206" s="23">
        <f>SUMIF('ANTE-PROYECTO PROGRAMA 2017 '!$A$8:$A$1500,$A206,'ANTE-PROYECTO PROGRAMA 2017 '!E$8:E$1500)</f>
        <v>0</v>
      </c>
      <c r="F206" s="23">
        <f>SUMIF('ANTE-PROYECTO PROGRAMA 2017 '!$A$8:$A$1500,$A206,'ANTE-PROYECTO PROGRAMA 2017 '!F$8:F$1500)</f>
        <v>0</v>
      </c>
      <c r="G206" s="23">
        <f>SUMIF('ANTE-PROYECTO PROGRAMA 2017 '!$A$8:$A$1500,$A206,'ANTE-PROYECTO PROGRAMA 2017 '!G$8:G$1500)</f>
        <v>0</v>
      </c>
    </row>
    <row r="207" spans="1:7" ht="25.5" hidden="1" x14ac:dyDescent="0.2">
      <c r="A207" s="11" t="s">
        <v>268</v>
      </c>
      <c r="B207" s="12" t="s">
        <v>269</v>
      </c>
      <c r="C207" s="23">
        <f>SUMIF('ANTE-PROYECTO PROGRAMA 2017 '!$A$8:$A$1500,$A207,'ANTE-PROYECTO PROGRAMA 2017 '!C$8:C$1500)</f>
        <v>0</v>
      </c>
      <c r="D207" s="23">
        <f>SUMIF('ANTE-PROYECTO PROGRAMA 2017 '!$A$8:$A$1500,$A207,'ANTE-PROYECTO PROGRAMA 2017 '!D$8:D$1500)</f>
        <v>0</v>
      </c>
      <c r="E207" s="23">
        <f>SUMIF('ANTE-PROYECTO PROGRAMA 2017 '!$A$8:$A$1500,$A207,'ANTE-PROYECTO PROGRAMA 2017 '!E$8:E$1500)</f>
        <v>0</v>
      </c>
      <c r="F207" s="23">
        <f>SUMIF('ANTE-PROYECTO PROGRAMA 2017 '!$A$8:$A$1500,$A207,'ANTE-PROYECTO PROGRAMA 2017 '!F$8:F$1500)</f>
        <v>0</v>
      </c>
      <c r="G207" s="23">
        <f>SUMIF('ANTE-PROYECTO PROGRAMA 2017 '!$A$8:$A$1500,$A207,'ANTE-PROYECTO PROGRAMA 2017 '!G$8:G$1500)</f>
        <v>0</v>
      </c>
    </row>
    <row r="208" spans="1:7" hidden="1" x14ac:dyDescent="0.2">
      <c r="A208" s="26">
        <v>9</v>
      </c>
      <c r="B208" s="30" t="s">
        <v>76</v>
      </c>
      <c r="C208" s="17">
        <f t="shared" ref="C208:G208" si="92">+C209</f>
        <v>0</v>
      </c>
      <c r="D208" s="17">
        <f t="shared" si="92"/>
        <v>0</v>
      </c>
      <c r="E208" s="17">
        <f t="shared" si="92"/>
        <v>0</v>
      </c>
      <c r="F208" s="17">
        <f t="shared" si="92"/>
        <v>0</v>
      </c>
      <c r="G208" s="17">
        <f t="shared" si="92"/>
        <v>0</v>
      </c>
    </row>
    <row r="209" spans="1:7" ht="25.5" hidden="1" x14ac:dyDescent="0.2">
      <c r="A209" s="26" t="s">
        <v>77</v>
      </c>
      <c r="B209" s="30" t="s">
        <v>78</v>
      </c>
      <c r="C209" s="17">
        <f t="shared" ref="C209" si="93">+C210+C211</f>
        <v>0</v>
      </c>
      <c r="D209" s="17">
        <f t="shared" ref="D209:E209" si="94">+D210+D211</f>
        <v>0</v>
      </c>
      <c r="E209" s="17">
        <f t="shared" si="94"/>
        <v>0</v>
      </c>
      <c r="F209" s="17">
        <f t="shared" ref="F209:G209" si="95">+F210+F211</f>
        <v>0</v>
      </c>
      <c r="G209" s="17">
        <f t="shared" si="95"/>
        <v>0</v>
      </c>
    </row>
    <row r="210" spans="1:7" ht="25.5" hidden="1" x14ac:dyDescent="0.2">
      <c r="A210" s="11" t="s">
        <v>79</v>
      </c>
      <c r="B210" s="12" t="s">
        <v>80</v>
      </c>
      <c r="C210" s="23">
        <f>SUMIF('ANTE-PROYECTO PROGRAMA 2017 '!$A$8:$A$1500,$A210,'ANTE-PROYECTO PROGRAMA 2017 '!C$8:C$1500)</f>
        <v>0</v>
      </c>
      <c r="D210" s="23">
        <f>SUMIF('ANTE-PROYECTO PROGRAMA 2017 '!$A$8:$A$1500,$A210,'ANTE-PROYECTO PROGRAMA 2017 '!D$8:D$1500)</f>
        <v>0</v>
      </c>
      <c r="E210" s="23">
        <f>SUMIF('ANTE-PROYECTO PROGRAMA 2017 '!$A$8:$A$1500,$A210,'ANTE-PROYECTO PROGRAMA 2017 '!E$8:E$1500)</f>
        <v>0</v>
      </c>
      <c r="F210" s="23">
        <f>SUMIF('ANTE-PROYECTO PROGRAMA 2017 '!$A$8:$A$1500,$A210,'ANTE-PROYECTO PROGRAMA 2017 '!F$8:F$1500)</f>
        <v>0</v>
      </c>
      <c r="G210" s="23">
        <f>SUMIF('ANTE-PROYECTO PROGRAMA 2017 '!$A$8:$A$1500,$A210,'ANTE-PROYECTO PROGRAMA 2017 '!G$8:G$1500)</f>
        <v>0</v>
      </c>
    </row>
    <row r="211" spans="1:7" ht="25.5" hidden="1" x14ac:dyDescent="0.2">
      <c r="A211" s="11" t="s">
        <v>81</v>
      </c>
      <c r="B211" s="12" t="s">
        <v>82</v>
      </c>
      <c r="C211" s="23">
        <f>SUMIF('ANTE-PROYECTO PROGRAMA 2017 '!$A$8:$A$1500,$A211,'ANTE-PROYECTO PROGRAMA 2017 '!C$8:C$1500)</f>
        <v>0</v>
      </c>
      <c r="D211" s="23">
        <f>SUMIF('ANTE-PROYECTO PROGRAMA 2017 '!$A$8:$A$1500,$A211,'ANTE-PROYECTO PROGRAMA 2017 '!D$8:D$1500)</f>
        <v>0</v>
      </c>
      <c r="E211" s="23">
        <f>SUMIF('ANTE-PROYECTO PROGRAMA 2017 '!$A$8:$A$1500,$A211,'ANTE-PROYECTO PROGRAMA 2017 '!E$8:E$1500)</f>
        <v>0</v>
      </c>
      <c r="F211" s="23">
        <f>SUMIF('ANTE-PROYECTO PROGRAMA 2017 '!$A$8:$A$1500,$A211,'ANTE-PROYECTO PROGRAMA 2017 '!F$8:F$1500)</f>
        <v>0</v>
      </c>
      <c r="G211" s="23">
        <f>SUMIF('ANTE-PROYECTO PROGRAMA 2017 '!$A$8:$A$1500,$A211,'ANTE-PROYECTO PROGRAMA 2017 '!G$8:G$1500)</f>
        <v>0</v>
      </c>
    </row>
    <row r="212" spans="1:7" x14ac:dyDescent="0.2">
      <c r="A212" s="53"/>
      <c r="B212" s="54"/>
      <c r="C212" s="24"/>
      <c r="D212" s="24"/>
      <c r="E212" s="24"/>
      <c r="F212" s="24"/>
      <c r="G212" s="24"/>
    </row>
  </sheetData>
  <mergeCells count="4">
    <mergeCell ref="A1:G1"/>
    <mergeCell ref="A2:G2"/>
    <mergeCell ref="A3:G3"/>
    <mergeCell ref="A6:B6"/>
  </mergeCells>
  <printOptions horizontalCentered="1"/>
  <pageMargins left="0.31496062992125984" right="0.31496062992125984" top="0.74803149606299213" bottom="0.74803149606299213" header="0.31496062992125984" footer="0.31496062992125984"/>
  <pageSetup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25"/>
  <sheetViews>
    <sheetView workbookViewId="0">
      <selection activeCell="D23" sqref="D23"/>
    </sheetView>
  </sheetViews>
  <sheetFormatPr baseColWidth="10" defaultRowHeight="12.75" x14ac:dyDescent="0.2"/>
  <cols>
    <col min="1" max="1" width="11.5703125" style="4" bestFit="1" customWidth="1"/>
    <col min="2" max="2" width="22.42578125" style="4" bestFit="1" customWidth="1"/>
    <col min="3" max="3" width="18.28515625" style="4" bestFit="1" customWidth="1"/>
    <col min="4" max="4" width="18.28515625" style="4" customWidth="1"/>
    <col min="5" max="5" width="17.140625" style="4" bestFit="1" customWidth="1"/>
    <col min="6" max="6" width="18.28515625" style="4" bestFit="1" customWidth="1"/>
    <col min="7" max="7" width="15.5703125" style="41" bestFit="1" customWidth="1"/>
    <col min="8" max="8" width="11.5703125" style="4" bestFit="1" customWidth="1"/>
    <col min="9" max="9" width="13.7109375" style="4" bestFit="1" customWidth="1"/>
    <col min="10" max="10" width="13.42578125" style="4" customWidth="1"/>
    <col min="11" max="12" width="11.5703125" style="4" bestFit="1" customWidth="1"/>
    <col min="13" max="13" width="14.85546875" style="4" customWidth="1"/>
    <col min="14" max="14" width="11.5703125" style="4" bestFit="1" customWidth="1"/>
    <col min="15" max="15" width="15" style="4" customWidth="1"/>
    <col min="16" max="18" width="11.5703125" style="4" bestFit="1" customWidth="1"/>
    <col min="19" max="16384" width="11.42578125" style="4"/>
  </cols>
  <sheetData>
    <row r="1" spans="1:7" x14ac:dyDescent="0.2">
      <c r="A1" s="107" t="s">
        <v>281</v>
      </c>
      <c r="B1" s="107"/>
      <c r="C1" s="107"/>
      <c r="D1" s="107"/>
      <c r="E1" s="107"/>
      <c r="F1" s="107"/>
      <c r="G1" s="4"/>
    </row>
    <row r="2" spans="1:7" x14ac:dyDescent="0.2">
      <c r="A2" s="107" t="str">
        <f>+'[1]ESTADO GENERAL'!A1:BK1</f>
        <v>MINISTERIO DE JUSTICIA Y PAZ</v>
      </c>
      <c r="B2" s="107"/>
      <c r="C2" s="107"/>
      <c r="D2" s="107"/>
      <c r="E2" s="107"/>
      <c r="F2" s="107"/>
      <c r="G2" s="4"/>
    </row>
    <row r="3" spans="1:7" x14ac:dyDescent="0.2">
      <c r="A3" s="107" t="s">
        <v>791</v>
      </c>
      <c r="B3" s="107"/>
      <c r="C3" s="107"/>
      <c r="D3" s="107"/>
      <c r="E3" s="107"/>
      <c r="F3" s="107"/>
      <c r="G3" s="4"/>
    </row>
    <row r="4" spans="1:7" x14ac:dyDescent="0.2">
      <c r="A4" s="107" t="s">
        <v>402</v>
      </c>
      <c r="B4" s="107"/>
      <c r="C4" s="107"/>
      <c r="D4" s="107"/>
      <c r="E4" s="107"/>
      <c r="F4" s="107"/>
      <c r="G4" s="4"/>
    </row>
    <row r="5" spans="1:7" x14ac:dyDescent="0.2">
      <c r="A5" s="107" t="s">
        <v>399</v>
      </c>
      <c r="B5" s="107"/>
      <c r="C5" s="107"/>
      <c r="D5" s="107"/>
      <c r="E5" s="107"/>
      <c r="F5" s="107"/>
      <c r="G5" s="4"/>
    </row>
    <row r="6" spans="1:7" ht="38.25" x14ac:dyDescent="0.2">
      <c r="A6" s="71" t="s">
        <v>400</v>
      </c>
      <c r="B6" s="71" t="s">
        <v>282</v>
      </c>
      <c r="C6" s="71" t="str">
        <f>+'ANTE-PROYECTO GENERAL 2017'!C4</f>
        <v>ANTE PROYECTO (Gastos dentro del Limite)</v>
      </c>
      <c r="D6" s="71" t="str">
        <f>+'ANTE-PROYECTO GENERAL 2017'!D4</f>
        <v>RECURSOS DESTINOS Y OBLIGACIONES</v>
      </c>
      <c r="E6" s="71" t="str">
        <f>+'ANTE-PROYECTO GENERAL 2017'!F4</f>
        <v>EXTRALIMITE</v>
      </c>
      <c r="F6" s="71" t="str">
        <f>+'ANTE-PROYECTO GENERAL 2017'!G4</f>
        <v>TOTAL ANTE PROYECTO + EXTRALIMITE</v>
      </c>
    </row>
    <row r="7" spans="1:7" x14ac:dyDescent="0.2">
      <c r="A7" s="43">
        <v>0</v>
      </c>
      <c r="B7" s="44" t="s">
        <v>286</v>
      </c>
      <c r="C7" s="45">
        <f>+'ANTE-PROYECTO GENERAL 2017'!C8</f>
        <v>84415362322</v>
      </c>
      <c r="D7" s="45">
        <f>+'ANTE-PROYECTO GENERAL 2017'!D8</f>
        <v>0</v>
      </c>
      <c r="E7" s="45">
        <f>+'ANTE-PROYECTO GENERAL 2017'!F8</f>
        <v>23816867049</v>
      </c>
      <c r="F7" s="45">
        <f>+'ANTE-PROYECTO GENERAL 2017'!G8</f>
        <v>108232229371</v>
      </c>
    </row>
    <row r="8" spans="1:7" x14ac:dyDescent="0.2">
      <c r="A8" s="43">
        <v>1</v>
      </c>
      <c r="B8" s="44" t="s">
        <v>283</v>
      </c>
      <c r="C8" s="45">
        <f>+'ANTE-PROYECTO GENERAL 2017'!C40</f>
        <v>10486597176</v>
      </c>
      <c r="D8" s="45">
        <f>+'ANTE-PROYECTO GENERAL 2017'!D40</f>
        <v>0</v>
      </c>
      <c r="E8" s="45">
        <f>+'ANTE-PROYECTO GENERAL 2017'!F40</f>
        <v>7613196925</v>
      </c>
      <c r="F8" s="45">
        <f>+'ANTE-PROYECTO GENERAL 2017'!G40</f>
        <v>18099794101</v>
      </c>
    </row>
    <row r="9" spans="1:7" x14ac:dyDescent="0.2">
      <c r="A9" s="43">
        <v>2</v>
      </c>
      <c r="B9" s="44" t="s">
        <v>284</v>
      </c>
      <c r="C9" s="45">
        <f>+'ANTE-PROYECTO GENERAL 2017'!C102</f>
        <v>11141896344</v>
      </c>
      <c r="D9" s="45">
        <f>+'ANTE-PROYECTO GENERAL 2017'!D102</f>
        <v>0</v>
      </c>
      <c r="E9" s="45">
        <f>+'ANTE-PROYECTO GENERAL 2017'!F102</f>
        <v>11256915018</v>
      </c>
      <c r="F9" s="45">
        <f>+'ANTE-PROYECTO GENERAL 2017'!G102</f>
        <v>22398811362</v>
      </c>
    </row>
    <row r="10" spans="1:7" x14ac:dyDescent="0.2">
      <c r="A10" s="43">
        <v>5</v>
      </c>
      <c r="B10" s="44" t="s">
        <v>285</v>
      </c>
      <c r="C10" s="45">
        <f>+'ANTE-PROYECTO GENERAL 2017'!C141</f>
        <v>1987490306</v>
      </c>
      <c r="D10" s="45">
        <f>+'ANTE-PROYECTO GENERAL 2017'!D141</f>
        <v>0</v>
      </c>
      <c r="E10" s="45">
        <f>+'ANTE-PROYECTO GENERAL 2017'!F141</f>
        <v>9664079061</v>
      </c>
      <c r="F10" s="45">
        <f>+'ANTE-PROYECTO GENERAL 2017'!G141</f>
        <v>11651569367</v>
      </c>
    </row>
    <row r="11" spans="1:7" x14ac:dyDescent="0.2">
      <c r="A11" s="43">
        <v>6</v>
      </c>
      <c r="B11" s="44" t="s">
        <v>287</v>
      </c>
      <c r="C11" s="45">
        <f>+'ANTE-PROYECTO GENERAL 2017'!C166</f>
        <v>2310968452</v>
      </c>
      <c r="D11" s="45">
        <f>+'ANTE-PROYECTO GENERAL 2017'!D166</f>
        <v>579500000</v>
      </c>
      <c r="E11" s="45">
        <f>+'ANTE-PROYECTO GENERAL 2017'!F166</f>
        <v>566370228</v>
      </c>
      <c r="F11" s="45">
        <f>+'ANTE-PROYECTO GENERAL 2017'!G166</f>
        <v>3456838680</v>
      </c>
    </row>
    <row r="12" spans="1:7" x14ac:dyDescent="0.2">
      <c r="A12" s="43">
        <v>7</v>
      </c>
      <c r="B12" s="44" t="s">
        <v>288</v>
      </c>
      <c r="C12" s="45">
        <f>+'ANTE-PROYECTO GENERAL 2017'!C195</f>
        <v>2410285400</v>
      </c>
      <c r="D12" s="45">
        <f>+'ANTE-PROYECTO GENERAL 2017'!D195</f>
        <v>1913600000</v>
      </c>
      <c r="E12" s="45">
        <f>+'ANTE-PROYECTO GENERAL 2017'!F195</f>
        <v>0</v>
      </c>
      <c r="F12" s="45">
        <f>+'ANTE-PROYECTO GENERAL 2017'!G195</f>
        <v>4323885400</v>
      </c>
    </row>
    <row r="13" spans="1:7" x14ac:dyDescent="0.2">
      <c r="A13" s="43">
        <v>9</v>
      </c>
      <c r="B13" s="44" t="s">
        <v>289</v>
      </c>
      <c r="C13" s="45">
        <f>+'ANTE-PROYECTO GENERAL 2017'!C208</f>
        <v>0</v>
      </c>
      <c r="D13" s="45">
        <f>+'ANTE-PROYECTO GENERAL 2017'!D208</f>
        <v>0</v>
      </c>
      <c r="E13" s="45">
        <f>+'ANTE-PROYECTO GENERAL 2017'!F208</f>
        <v>0</v>
      </c>
      <c r="F13" s="45">
        <f>+'ANTE-PROYECTO GENERAL 2017'!G208</f>
        <v>0</v>
      </c>
    </row>
    <row r="14" spans="1:7" ht="13.5" thickBot="1" x14ac:dyDescent="0.25">
      <c r="A14" s="105" t="s">
        <v>290</v>
      </c>
      <c r="B14" s="106"/>
      <c r="C14" s="55">
        <f>SUM(C7:C13)</f>
        <v>112752600000</v>
      </c>
      <c r="D14" s="55">
        <f>SUM(D7:D13)</f>
        <v>2493100000</v>
      </c>
      <c r="E14" s="55">
        <f t="shared" ref="E14:F14" si="0">SUM(E7:E13)</f>
        <v>52917428281</v>
      </c>
      <c r="F14" s="55">
        <f t="shared" si="0"/>
        <v>168163128281</v>
      </c>
    </row>
    <row r="15" spans="1:7" x14ac:dyDescent="0.2">
      <c r="A15" s="46"/>
      <c r="B15" s="46"/>
      <c r="C15" s="47"/>
      <c r="D15" s="47"/>
      <c r="E15" s="48">
        <f>+E14/C14</f>
        <v>0.46932335290716132</v>
      </c>
      <c r="F15" s="48"/>
    </row>
    <row r="16" spans="1:7" x14ac:dyDescent="0.2">
      <c r="E16" s="42"/>
      <c r="F16" s="42"/>
    </row>
    <row r="17" spans="3:8" s="41" customFormat="1" hidden="1" x14ac:dyDescent="0.2">
      <c r="C17" s="49">
        <f>+C14-'ANTE-PROYECTO GENERAL 2017'!C7</f>
        <v>0</v>
      </c>
      <c r="D17" s="49"/>
      <c r="E17" s="49">
        <f>+E14-'ANTE-PROYECTO GENERAL 2017'!F7</f>
        <v>0</v>
      </c>
      <c r="F17" s="70"/>
      <c r="H17" s="4"/>
    </row>
    <row r="18" spans="3:8" x14ac:dyDescent="0.2">
      <c r="G18" s="4"/>
    </row>
    <row r="19" spans="3:8" x14ac:dyDescent="0.2">
      <c r="G19" s="4"/>
    </row>
    <row r="20" spans="3:8" x14ac:dyDescent="0.2">
      <c r="G20" s="4"/>
    </row>
    <row r="21" spans="3:8" x14ac:dyDescent="0.2">
      <c r="G21" s="4"/>
    </row>
    <row r="22" spans="3:8" x14ac:dyDescent="0.2">
      <c r="G22" s="4"/>
    </row>
    <row r="23" spans="3:8" x14ac:dyDescent="0.2">
      <c r="G23" s="4"/>
    </row>
    <row r="24" spans="3:8" x14ac:dyDescent="0.2">
      <c r="G24" s="4"/>
    </row>
    <row r="25" spans="3:8" x14ac:dyDescent="0.2">
      <c r="G25" s="4"/>
    </row>
  </sheetData>
  <mergeCells count="6">
    <mergeCell ref="A14:B14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85" fitToHeight="0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E16"/>
  <sheetViews>
    <sheetView workbookViewId="0">
      <selection activeCell="F23" sqref="F23"/>
    </sheetView>
  </sheetViews>
  <sheetFormatPr baseColWidth="10" defaultRowHeight="12.75" x14ac:dyDescent="0.2"/>
  <cols>
    <col min="1" max="1" width="21.140625" style="4" customWidth="1"/>
    <col min="2" max="2" width="20.28515625" style="4" bestFit="1" customWidth="1"/>
    <col min="3" max="3" width="20.28515625" style="4" customWidth="1"/>
    <col min="4" max="4" width="20.28515625" style="4" bestFit="1" customWidth="1"/>
    <col min="5" max="5" width="21.5703125" style="4" bestFit="1" customWidth="1"/>
    <col min="6" max="6" width="13.7109375" style="4" bestFit="1" customWidth="1"/>
    <col min="7" max="7" width="13.42578125" style="4" customWidth="1"/>
    <col min="8" max="9" width="11.5703125" style="4" bestFit="1" customWidth="1"/>
    <col min="10" max="10" width="14.85546875" style="4" customWidth="1"/>
    <col min="11" max="11" width="11.5703125" style="4" bestFit="1" customWidth="1"/>
    <col min="12" max="12" width="15" style="4" customWidth="1"/>
    <col min="13" max="15" width="11.5703125" style="4" bestFit="1" customWidth="1"/>
    <col min="16" max="16384" width="11.42578125" style="4"/>
  </cols>
  <sheetData>
    <row r="1" spans="1:5" x14ac:dyDescent="0.2">
      <c r="A1" s="107" t="s">
        <v>281</v>
      </c>
      <c r="B1" s="107"/>
      <c r="C1" s="107"/>
      <c r="D1" s="107"/>
      <c r="E1" s="107"/>
    </row>
    <row r="2" spans="1:5" ht="12.75" customHeight="1" x14ac:dyDescent="0.2">
      <c r="A2" s="107" t="str">
        <f>+'[1]ESTADO GENERAL'!A1:BK1</f>
        <v>MINISTERIO DE JUSTICIA Y PAZ</v>
      </c>
      <c r="B2" s="107"/>
      <c r="C2" s="107"/>
      <c r="D2" s="107"/>
      <c r="E2" s="107"/>
    </row>
    <row r="3" spans="1:5" ht="12.75" customHeight="1" x14ac:dyDescent="0.2">
      <c r="A3" s="107" t="s">
        <v>791</v>
      </c>
      <c r="B3" s="107"/>
      <c r="C3" s="107"/>
      <c r="D3" s="107"/>
      <c r="E3" s="107"/>
    </row>
    <row r="4" spans="1:5" x14ac:dyDescent="0.2">
      <c r="A4" s="107" t="s">
        <v>401</v>
      </c>
      <c r="B4" s="107"/>
      <c r="C4" s="107"/>
      <c r="D4" s="107"/>
      <c r="E4" s="107"/>
    </row>
    <row r="5" spans="1:5" x14ac:dyDescent="0.2">
      <c r="A5" s="110" t="s">
        <v>399</v>
      </c>
      <c r="B5" s="110"/>
      <c r="C5" s="110"/>
      <c r="D5" s="110"/>
      <c r="E5" s="110"/>
    </row>
    <row r="6" spans="1:5" ht="42.75" customHeight="1" x14ac:dyDescent="0.2">
      <c r="A6" s="71" t="s">
        <v>401</v>
      </c>
      <c r="B6" s="108"/>
      <c r="C6" s="109"/>
      <c r="D6" s="109"/>
      <c r="E6" s="109"/>
    </row>
    <row r="7" spans="1:5" ht="51.75" customHeight="1" x14ac:dyDescent="0.2">
      <c r="A7" s="71" t="s">
        <v>401</v>
      </c>
      <c r="B7" s="71" t="str">
        <f>+'ANTE-PROYECTO GENERAL 2017'!C$4</f>
        <v>ANTE PROYECTO (Gastos dentro del Limite)</v>
      </c>
      <c r="C7" s="71" t="str">
        <f>+'ANTE-PROYECTO GENERAL 2017'!D$4</f>
        <v>RECURSOS DESTINOS Y OBLIGACIONES</v>
      </c>
      <c r="D7" s="71" t="str">
        <f>+'ANTE-PROYECTO GENERAL 2017'!F$4</f>
        <v>EXTRALIMITE</v>
      </c>
      <c r="E7" s="71" t="str">
        <f>+'ANTE-PROYECTO GENERAL 2017'!G$4</f>
        <v>TOTAL ANTE PROYECTO + EXTRALIMITE</v>
      </c>
    </row>
    <row r="8" spans="1:5" ht="25.5" x14ac:dyDescent="0.2">
      <c r="A8" s="90" t="s">
        <v>341</v>
      </c>
      <c r="B8" s="72">
        <f>+'ANTE-PROYECTO PROGRAMA 2017 '!C9</f>
        <v>2514705091</v>
      </c>
      <c r="C8" s="72">
        <f>+'ANTE-PROYECTO PROGRAMA 2017 '!D9</f>
        <v>400000000</v>
      </c>
      <c r="D8" s="72">
        <f>+'ANTE-PROYECTO PROGRAMA 2017 '!F9</f>
        <v>0</v>
      </c>
      <c r="E8" s="72">
        <f>+'ANTE-PROYECTO PROGRAMA 2017 '!G9</f>
        <v>2914705091</v>
      </c>
    </row>
    <row r="9" spans="1:5" ht="38.25" x14ac:dyDescent="0.2">
      <c r="A9" s="90" t="s">
        <v>366</v>
      </c>
      <c r="B9" s="72">
        <f>+'ANTE-PROYECTO PROGRAMA 2017 '!C213</f>
        <v>1127526001</v>
      </c>
      <c r="C9" s="72">
        <f>+'ANTE-PROYECTO PROGRAMA 2017 '!D213</f>
        <v>0</v>
      </c>
      <c r="D9" s="72">
        <f>+'ANTE-PROYECTO PROGRAMA 2017 '!F213</f>
        <v>0</v>
      </c>
      <c r="E9" s="72">
        <f>+'ANTE-PROYECTO PROGRAMA 2017 '!G213</f>
        <v>1127526001</v>
      </c>
    </row>
    <row r="10" spans="1:5" ht="38.25" x14ac:dyDescent="0.2">
      <c r="A10" s="90" t="s">
        <v>369</v>
      </c>
      <c r="B10" s="72">
        <f>+'ANTE-PROYECTO PROGRAMA 2017 '!C419</f>
        <v>10023384029</v>
      </c>
      <c r="C10" s="72">
        <f>+'ANTE-PROYECTO PROGRAMA 2017 '!D419</f>
        <v>0</v>
      </c>
      <c r="D10" s="72">
        <f>+'ANTE-PROYECTO PROGRAMA 2017 '!F419</f>
        <v>442689900</v>
      </c>
      <c r="E10" s="72">
        <f>+'ANTE-PROYECTO PROGRAMA 2017 '!G419</f>
        <v>10466073929</v>
      </c>
    </row>
    <row r="11" spans="1:5" ht="38.25" x14ac:dyDescent="0.2">
      <c r="A11" s="90" t="s">
        <v>370</v>
      </c>
      <c r="B11" s="72">
        <f>+'ANTE-PROYECTO PROGRAMA 2017 '!C624</f>
        <v>86120435879</v>
      </c>
      <c r="C11" s="72">
        <f>+'ANTE-PROYECTO PROGRAMA 2017 '!D624</f>
        <v>2093100000</v>
      </c>
      <c r="D11" s="72">
        <f>+'ANTE-PROYECTO PROGRAMA 2017 '!F624</f>
        <v>46440784367</v>
      </c>
      <c r="E11" s="72">
        <f>+'ANTE-PROYECTO PROGRAMA 2017 '!G624</f>
        <v>134654320246</v>
      </c>
    </row>
    <row r="12" spans="1:5" ht="25.5" x14ac:dyDescent="0.2">
      <c r="A12" s="90" t="s">
        <v>384</v>
      </c>
      <c r="B12" s="72">
        <f>+'ANTE-PROYECTO PROGRAMA 2017 '!C830</f>
        <v>12966549000</v>
      </c>
      <c r="C12" s="72">
        <f>+'ANTE-PROYECTO PROGRAMA 2017 '!D830</f>
        <v>0</v>
      </c>
      <c r="D12" s="72">
        <f>+'ANTE-PROYECTO PROGRAMA 2017 '!F830</f>
        <v>466539600</v>
      </c>
      <c r="E12" s="72">
        <f>+'ANTE-PROYECTO PROGRAMA 2017 '!G830</f>
        <v>13433088600</v>
      </c>
    </row>
    <row r="13" spans="1:5" ht="25.5" x14ac:dyDescent="0.2">
      <c r="A13" s="90" t="str">
        <f>+'ANTE-PROYECTO PROGRAMA 2017 '!A1034</f>
        <v>Sub-Programa 785  Unidad Productiva BID</v>
      </c>
      <c r="B13" s="72">
        <f>+'ANTE-PROYECTO PROGRAMA 2017 '!C1035</f>
        <v>0</v>
      </c>
      <c r="C13" s="72">
        <f>+'ANTE-PROYECTO PROGRAMA 2017 '!D1035</f>
        <v>0</v>
      </c>
      <c r="D13" s="72">
        <f>+'ANTE-PROYECTO PROGRAMA 2017 '!F1035</f>
        <v>5567414414</v>
      </c>
      <c r="E13" s="72">
        <f>+'ANTE-PROYECTO PROGRAMA 2017 '!G1035</f>
        <v>5567414414</v>
      </c>
    </row>
    <row r="14" spans="1:5" ht="13.5" thickBot="1" x14ac:dyDescent="0.25">
      <c r="A14" s="91" t="s">
        <v>290</v>
      </c>
      <c r="B14" s="73">
        <f>SUM(B8:B13)</f>
        <v>112752600000</v>
      </c>
      <c r="C14" s="73">
        <f>SUM(C8:C13)</f>
        <v>2493100000</v>
      </c>
      <c r="D14" s="73">
        <f t="shared" ref="D14:E14" si="0">SUM(D8:D13)</f>
        <v>52917428281</v>
      </c>
      <c r="E14" s="73">
        <f t="shared" si="0"/>
        <v>168163128281</v>
      </c>
    </row>
    <row r="15" spans="1:5" x14ac:dyDescent="0.2">
      <c r="A15" s="46"/>
      <c r="B15" s="92">
        <f>+B14-'ANTE-PROYECTO PROGRAMA 2017 '!C6</f>
        <v>0</v>
      </c>
      <c r="C15" s="92"/>
      <c r="D15" s="92">
        <f>+D14-'ANTE-PROYECTO PROGRAMA 2017 '!F6</f>
        <v>0</v>
      </c>
      <c r="E15" s="92">
        <f>+E14-'ANTE-PROYECTO PROGRAMA 2017 '!G6</f>
        <v>0</v>
      </c>
    </row>
    <row r="16" spans="1:5" s="41" customFormat="1" x14ac:dyDescent="0.2"/>
  </sheetData>
  <mergeCells count="6">
    <mergeCell ref="B6:E6"/>
    <mergeCell ref="A1:E1"/>
    <mergeCell ref="A2:E2"/>
    <mergeCell ref="A3:E3"/>
    <mergeCell ref="A4:E4"/>
    <mergeCell ref="A5:E5"/>
  </mergeCells>
  <pageMargins left="0.7" right="0.7" top="0.75" bottom="0.75" header="0.3" footer="0.3"/>
  <pageSetup scale="89" fitToHeight="0" orientation="portrait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G196"/>
  <sheetViews>
    <sheetView workbookViewId="0">
      <selection activeCell="I33" sqref="I33"/>
    </sheetView>
  </sheetViews>
  <sheetFormatPr baseColWidth="10" defaultRowHeight="12.75" x14ac:dyDescent="0.2"/>
  <cols>
    <col min="1" max="1" width="14.5703125" customWidth="1"/>
    <col min="2" max="2" width="25.140625" customWidth="1"/>
    <col min="3" max="3" width="19.5703125" bestFit="1" customWidth="1"/>
    <col min="4" max="4" width="18.5703125" hidden="1" customWidth="1"/>
    <col min="5" max="5" width="10.7109375" hidden="1" customWidth="1"/>
    <col min="6" max="6" width="15.7109375" customWidth="1"/>
    <col min="7" max="7" width="8.85546875" customWidth="1"/>
  </cols>
  <sheetData>
    <row r="1" spans="1:7" ht="15.75" x14ac:dyDescent="0.25">
      <c r="A1" s="124" t="s">
        <v>586</v>
      </c>
      <c r="B1" s="125"/>
      <c r="C1" s="125"/>
      <c r="D1" s="125"/>
      <c r="E1" s="125"/>
      <c r="F1" s="125"/>
      <c r="G1" s="125"/>
    </row>
    <row r="2" spans="1:7" ht="15.75" x14ac:dyDescent="0.25">
      <c r="A2" s="126" t="s">
        <v>587</v>
      </c>
      <c r="B2" s="127"/>
      <c r="C2" s="127"/>
      <c r="D2" s="127"/>
      <c r="E2" s="127"/>
      <c r="F2" s="127"/>
      <c r="G2" s="127"/>
    </row>
    <row r="3" spans="1:7" ht="15.75" x14ac:dyDescent="0.25">
      <c r="A3" s="126" t="s">
        <v>588</v>
      </c>
      <c r="B3" s="127"/>
      <c r="C3" s="127"/>
      <c r="D3" s="127"/>
      <c r="E3" s="127"/>
      <c r="F3" s="127"/>
      <c r="G3" s="127"/>
    </row>
    <row r="4" spans="1:7" ht="15.75" x14ac:dyDescent="0.25">
      <c r="A4" s="128" t="s">
        <v>589</v>
      </c>
      <c r="B4" s="129"/>
      <c r="C4" s="129"/>
      <c r="D4" s="129"/>
      <c r="E4" s="129"/>
      <c r="F4" s="129"/>
      <c r="G4" s="129"/>
    </row>
    <row r="5" spans="1:7" ht="15.75" x14ac:dyDescent="0.25">
      <c r="A5" s="130" t="s">
        <v>590</v>
      </c>
      <c r="B5" s="131"/>
      <c r="C5" s="131"/>
      <c r="D5" s="131"/>
      <c r="E5" s="131"/>
      <c r="F5" s="131"/>
      <c r="G5" s="131"/>
    </row>
    <row r="6" spans="1:7" ht="15.75" x14ac:dyDescent="0.25">
      <c r="A6" s="126" t="s">
        <v>591</v>
      </c>
      <c r="B6" s="127"/>
      <c r="C6" s="127"/>
      <c r="D6" s="127"/>
      <c r="E6" s="127"/>
      <c r="F6" s="127"/>
      <c r="G6" s="127"/>
    </row>
    <row r="7" spans="1:7" ht="13.5" thickBot="1" x14ac:dyDescent="0.25">
      <c r="A7" s="132"/>
      <c r="B7" s="133"/>
      <c r="C7" s="133"/>
      <c r="D7" s="133"/>
      <c r="E7" s="133"/>
      <c r="F7" s="133"/>
      <c r="G7" s="133"/>
    </row>
    <row r="8" spans="1:7" ht="33.75" customHeight="1" x14ac:dyDescent="0.2">
      <c r="A8" s="134" t="s">
        <v>592</v>
      </c>
      <c r="B8" s="134"/>
      <c r="C8" s="134" t="s">
        <v>593</v>
      </c>
      <c r="D8" s="134" t="s">
        <v>594</v>
      </c>
      <c r="E8" s="134" t="s">
        <v>595</v>
      </c>
      <c r="F8" s="134" t="s">
        <v>394</v>
      </c>
      <c r="G8" s="134" t="s">
        <v>596</v>
      </c>
    </row>
    <row r="9" spans="1:7" x14ac:dyDescent="0.2">
      <c r="A9" s="135" t="s">
        <v>395</v>
      </c>
      <c r="B9" s="135"/>
      <c r="C9" s="135" t="s">
        <v>396</v>
      </c>
      <c r="D9" s="135" t="s">
        <v>396</v>
      </c>
      <c r="E9" s="135"/>
      <c r="F9" s="135" t="s">
        <v>396</v>
      </c>
      <c r="G9" s="135"/>
    </row>
    <row r="10" spans="1:7" s="139" customFormat="1" ht="15" x14ac:dyDescent="0.25">
      <c r="A10">
        <v>214</v>
      </c>
      <c r="B10" s="136"/>
      <c r="C10" s="137">
        <v>118142000000</v>
      </c>
      <c r="D10" s="137"/>
      <c r="E10" s="138"/>
      <c r="F10" s="137">
        <v>46072129355.349998</v>
      </c>
      <c r="G10" s="144">
        <v>0.3899724852749234</v>
      </c>
    </row>
    <row r="11" spans="1:7" s="139" customFormat="1" ht="15" x14ac:dyDescent="0.25">
      <c r="A11" s="136" t="s">
        <v>597</v>
      </c>
      <c r="B11" s="136" t="s">
        <v>1</v>
      </c>
      <c r="C11" s="137">
        <v>83795443000</v>
      </c>
      <c r="D11" s="137"/>
      <c r="E11" s="138"/>
      <c r="F11" s="137">
        <v>38198264867.190002</v>
      </c>
      <c r="G11" s="144">
        <v>0.45585133868425282</v>
      </c>
    </row>
    <row r="12" spans="1:7" x14ac:dyDescent="0.2">
      <c r="A12" s="135" t="s">
        <v>598</v>
      </c>
      <c r="B12" s="135" t="s">
        <v>599</v>
      </c>
      <c r="C12" s="94">
        <v>30093966000</v>
      </c>
      <c r="D12" s="94"/>
      <c r="E12" s="140"/>
      <c r="F12" s="94">
        <v>13407763010.620001</v>
      </c>
      <c r="G12" s="145">
        <v>0.44552994479424879</v>
      </c>
    </row>
    <row r="13" spans="1:7" x14ac:dyDescent="0.2">
      <c r="A13" s="135" t="s">
        <v>404</v>
      </c>
      <c r="B13" s="135" t="s">
        <v>600</v>
      </c>
      <c r="C13" s="94">
        <v>29824544000</v>
      </c>
      <c r="D13" s="94"/>
      <c r="E13" s="140"/>
      <c r="F13" s="94">
        <v>13298493159.440001</v>
      </c>
      <c r="G13" s="145">
        <v>0.44589091318345053</v>
      </c>
    </row>
    <row r="14" spans="1:7" x14ac:dyDescent="0.2">
      <c r="A14" s="135" t="s">
        <v>531</v>
      </c>
      <c r="B14" s="135" t="s">
        <v>532</v>
      </c>
      <c r="C14" s="94">
        <v>264422000</v>
      </c>
      <c r="D14" s="94"/>
      <c r="E14" s="140"/>
      <c r="F14" s="94">
        <v>104713586.18000001</v>
      </c>
      <c r="G14" s="145">
        <v>0.39600935693701739</v>
      </c>
    </row>
    <row r="15" spans="1:7" x14ac:dyDescent="0.2">
      <c r="A15" s="135" t="s">
        <v>508</v>
      </c>
      <c r="B15" s="135" t="s">
        <v>509</v>
      </c>
      <c r="C15" s="94">
        <v>5000000</v>
      </c>
      <c r="D15" s="94"/>
      <c r="E15" s="140"/>
      <c r="F15" s="94">
        <v>4556265</v>
      </c>
      <c r="G15" s="145">
        <v>0.91125299999999998</v>
      </c>
    </row>
    <row r="16" spans="1:7" x14ac:dyDescent="0.2">
      <c r="A16" s="135" t="s">
        <v>601</v>
      </c>
      <c r="B16" s="135" t="s">
        <v>602</v>
      </c>
      <c r="C16" s="94">
        <v>3415486000</v>
      </c>
      <c r="D16" s="94"/>
      <c r="E16" s="140"/>
      <c r="F16" s="94">
        <v>1490246356.4200001</v>
      </c>
      <c r="G16" s="145">
        <v>0.4363204406107945</v>
      </c>
    </row>
    <row r="17" spans="1:7" x14ac:dyDescent="0.2">
      <c r="A17" s="135" t="s">
        <v>405</v>
      </c>
      <c r="B17" s="135" t="s">
        <v>603</v>
      </c>
      <c r="C17" s="94">
        <v>46750000</v>
      </c>
      <c r="D17" s="94"/>
      <c r="E17" s="140"/>
      <c r="F17" s="94">
        <v>9051049.6000000015</v>
      </c>
      <c r="G17" s="145">
        <v>0.19360533903743318</v>
      </c>
    </row>
    <row r="18" spans="1:7" x14ac:dyDescent="0.2">
      <c r="A18" s="135" t="s">
        <v>533</v>
      </c>
      <c r="B18" s="135" t="s">
        <v>534</v>
      </c>
      <c r="C18" s="94">
        <v>12000000</v>
      </c>
      <c r="D18" s="94"/>
      <c r="E18" s="140"/>
      <c r="F18" s="94">
        <v>3153533.6</v>
      </c>
      <c r="G18" s="145">
        <v>0.26279446666666667</v>
      </c>
    </row>
    <row r="19" spans="1:7" x14ac:dyDescent="0.2">
      <c r="A19" s="135" t="s">
        <v>535</v>
      </c>
      <c r="B19" s="135" t="s">
        <v>604</v>
      </c>
      <c r="C19" s="94">
        <v>3356736000</v>
      </c>
      <c r="D19" s="94"/>
      <c r="E19" s="140"/>
      <c r="F19" s="94">
        <v>1478041773.22</v>
      </c>
      <c r="G19" s="145">
        <v>0.44032112540873042</v>
      </c>
    </row>
    <row r="20" spans="1:7" x14ac:dyDescent="0.2">
      <c r="A20" s="135" t="s">
        <v>605</v>
      </c>
      <c r="B20" s="135" t="s">
        <v>606</v>
      </c>
      <c r="C20" s="94">
        <v>37483118000</v>
      </c>
      <c r="D20" s="94"/>
      <c r="E20" s="140"/>
      <c r="F20" s="94">
        <v>17141754365.010002</v>
      </c>
      <c r="G20" s="145">
        <v>0.45731932879783377</v>
      </c>
    </row>
    <row r="21" spans="1:7" x14ac:dyDescent="0.2">
      <c r="A21" s="135" t="s">
        <v>406</v>
      </c>
      <c r="B21" s="135" t="s">
        <v>607</v>
      </c>
      <c r="C21" s="94">
        <v>10738080000</v>
      </c>
      <c r="D21" s="94"/>
      <c r="E21" s="140"/>
      <c r="F21" s="94">
        <v>4960231943.8999996</v>
      </c>
      <c r="G21" s="145">
        <v>0.46192912922049378</v>
      </c>
    </row>
    <row r="22" spans="1:7" x14ac:dyDescent="0.2">
      <c r="A22" s="135" t="s">
        <v>407</v>
      </c>
      <c r="B22" s="135" t="s">
        <v>608</v>
      </c>
      <c r="C22" s="94">
        <v>7873800000</v>
      </c>
      <c r="D22" s="94"/>
      <c r="E22" s="140"/>
      <c r="F22" s="94">
        <v>3555834802.0699997</v>
      </c>
      <c r="G22" s="145">
        <v>0.45160339379587999</v>
      </c>
    </row>
    <row r="23" spans="1:7" x14ac:dyDescent="0.2">
      <c r="A23" s="135" t="s">
        <v>408</v>
      </c>
      <c r="B23" s="135" t="s">
        <v>409</v>
      </c>
      <c r="C23" s="94">
        <v>5417000000</v>
      </c>
      <c r="D23" s="94"/>
      <c r="E23" s="140"/>
      <c r="F23" s="94">
        <v>1507350.75</v>
      </c>
      <c r="G23" s="145">
        <v>2.7826301458371792E-4</v>
      </c>
    </row>
    <row r="24" spans="1:7" x14ac:dyDescent="0.2">
      <c r="A24" s="135" t="s">
        <v>410</v>
      </c>
      <c r="B24" s="135" t="s">
        <v>411</v>
      </c>
      <c r="C24" s="94">
        <v>4688000000</v>
      </c>
      <c r="D24" s="94"/>
      <c r="E24" s="140"/>
      <c r="F24" s="94">
        <v>4541962529.9200001</v>
      </c>
      <c r="G24" s="145">
        <v>0.96884866252559732</v>
      </c>
    </row>
    <row r="25" spans="1:7" x14ac:dyDescent="0.2">
      <c r="A25" s="135" t="s">
        <v>412</v>
      </c>
      <c r="B25" s="135" t="s">
        <v>609</v>
      </c>
      <c r="C25" s="94">
        <v>8766238000</v>
      </c>
      <c r="D25" s="94"/>
      <c r="E25" s="140"/>
      <c r="F25" s="94">
        <v>4082217738.3699999</v>
      </c>
      <c r="G25" s="145">
        <v>0.46567498376954858</v>
      </c>
    </row>
    <row r="26" spans="1:7" x14ac:dyDescent="0.2">
      <c r="A26" s="135" t="s">
        <v>610</v>
      </c>
      <c r="B26" s="135" t="s">
        <v>611</v>
      </c>
      <c r="C26" s="94">
        <v>6393769000</v>
      </c>
      <c r="D26" s="94"/>
      <c r="E26" s="140"/>
      <c r="F26" s="94">
        <v>3116881380</v>
      </c>
      <c r="G26" s="145">
        <v>0.48748733024292867</v>
      </c>
    </row>
    <row r="27" spans="1:7" x14ac:dyDescent="0.2">
      <c r="A27" s="135" t="s">
        <v>612</v>
      </c>
      <c r="B27" s="135" t="s">
        <v>613</v>
      </c>
      <c r="C27" s="94">
        <v>6065881000</v>
      </c>
      <c r="D27" s="94"/>
      <c r="E27" s="140"/>
      <c r="F27" s="94">
        <v>2957086363</v>
      </c>
      <c r="G27" s="145">
        <v>0.48749495135166682</v>
      </c>
    </row>
    <row r="28" spans="1:7" x14ac:dyDescent="0.2">
      <c r="A28" s="135" t="s">
        <v>413</v>
      </c>
      <c r="B28" s="135" t="s">
        <v>614</v>
      </c>
      <c r="C28" s="94">
        <v>115542000</v>
      </c>
      <c r="D28" s="94"/>
      <c r="E28" s="140"/>
      <c r="F28" s="94">
        <v>56770370</v>
      </c>
      <c r="G28" s="145">
        <v>0.49133968600162714</v>
      </c>
    </row>
    <row r="29" spans="1:7" x14ac:dyDescent="0.2">
      <c r="A29" s="135" t="s">
        <v>500</v>
      </c>
      <c r="B29" s="135" t="s">
        <v>614</v>
      </c>
      <c r="C29" s="94">
        <v>51868000</v>
      </c>
      <c r="D29" s="94"/>
      <c r="E29" s="140"/>
      <c r="F29" s="94">
        <v>24269380</v>
      </c>
      <c r="G29" s="145">
        <v>0.46790660908459936</v>
      </c>
    </row>
    <row r="30" spans="1:7" x14ac:dyDescent="0.2">
      <c r="A30" s="135" t="s">
        <v>510</v>
      </c>
      <c r="B30" s="135" t="s">
        <v>614</v>
      </c>
      <c r="C30" s="94">
        <v>591256000</v>
      </c>
      <c r="D30" s="94"/>
      <c r="E30" s="140"/>
      <c r="F30" s="94">
        <v>285828657</v>
      </c>
      <c r="G30" s="145">
        <v>0.48342622654146428</v>
      </c>
    </row>
    <row r="31" spans="1:7" x14ac:dyDescent="0.2">
      <c r="A31" s="135" t="s">
        <v>536</v>
      </c>
      <c r="B31" s="135" t="s">
        <v>614</v>
      </c>
      <c r="C31" s="94">
        <v>4360086000</v>
      </c>
      <c r="D31" s="94"/>
      <c r="E31" s="140"/>
      <c r="F31" s="94">
        <v>2132798416</v>
      </c>
      <c r="G31" s="145">
        <v>0.48916429997022992</v>
      </c>
    </row>
    <row r="32" spans="1:7" x14ac:dyDescent="0.2">
      <c r="A32" s="135" t="s">
        <v>554</v>
      </c>
      <c r="B32" s="135" t="s">
        <v>614</v>
      </c>
      <c r="C32" s="94">
        <v>947129000</v>
      </c>
      <c r="D32" s="94"/>
      <c r="E32" s="140"/>
      <c r="F32" s="94">
        <v>457419540</v>
      </c>
      <c r="G32" s="145">
        <v>0.48295378982166104</v>
      </c>
    </row>
    <row r="33" spans="1:7" x14ac:dyDescent="0.2">
      <c r="A33" s="135" t="s">
        <v>615</v>
      </c>
      <c r="B33" s="135" t="s">
        <v>616</v>
      </c>
      <c r="C33" s="94">
        <v>327888000</v>
      </c>
      <c r="D33" s="94"/>
      <c r="E33" s="140"/>
      <c r="F33" s="94">
        <v>159795017</v>
      </c>
      <c r="G33" s="145">
        <v>0.48734634082369588</v>
      </c>
    </row>
    <row r="34" spans="1:7" x14ac:dyDescent="0.2">
      <c r="A34" s="135" t="s">
        <v>414</v>
      </c>
      <c r="B34" s="135" t="s">
        <v>617</v>
      </c>
      <c r="C34" s="94">
        <v>6246000</v>
      </c>
      <c r="D34" s="94"/>
      <c r="E34" s="140"/>
      <c r="F34" s="94">
        <v>3063348</v>
      </c>
      <c r="G34" s="145">
        <v>0.49044956772334292</v>
      </c>
    </row>
    <row r="35" spans="1:7" x14ac:dyDescent="0.2">
      <c r="A35" s="135" t="s">
        <v>501</v>
      </c>
      <c r="B35" s="135" t="s">
        <v>617</v>
      </c>
      <c r="C35" s="94">
        <v>2804000</v>
      </c>
      <c r="D35" s="94"/>
      <c r="E35" s="140"/>
      <c r="F35" s="94">
        <v>1311850</v>
      </c>
      <c r="G35" s="145">
        <v>0.46784950071326675</v>
      </c>
    </row>
    <row r="36" spans="1:7" x14ac:dyDescent="0.2">
      <c r="A36" s="135" t="s">
        <v>511</v>
      </c>
      <c r="B36" s="135" t="s">
        <v>617</v>
      </c>
      <c r="C36" s="94">
        <v>31960000</v>
      </c>
      <c r="D36" s="94"/>
      <c r="E36" s="140"/>
      <c r="F36" s="94">
        <v>15447916</v>
      </c>
      <c r="G36" s="145">
        <v>0.48335156445556948</v>
      </c>
    </row>
    <row r="37" spans="1:7" x14ac:dyDescent="0.2">
      <c r="A37" s="135" t="s">
        <v>537</v>
      </c>
      <c r="B37" s="135" t="s">
        <v>617</v>
      </c>
      <c r="C37" s="94">
        <v>235681000</v>
      </c>
      <c r="D37" s="94"/>
      <c r="E37" s="140"/>
      <c r="F37" s="94">
        <v>115246468</v>
      </c>
      <c r="G37" s="145">
        <v>0.4889934615009271</v>
      </c>
    </row>
    <row r="38" spans="1:7" x14ac:dyDescent="0.2">
      <c r="A38" s="135" t="s">
        <v>555</v>
      </c>
      <c r="B38" s="135" t="s">
        <v>617</v>
      </c>
      <c r="C38" s="94">
        <v>51197000</v>
      </c>
      <c r="D38" s="94"/>
      <c r="E38" s="140"/>
      <c r="F38" s="94">
        <v>24725435</v>
      </c>
      <c r="G38" s="145">
        <v>0.48294695001660254</v>
      </c>
    </row>
    <row r="39" spans="1:7" x14ac:dyDescent="0.2">
      <c r="A39" s="135" t="s">
        <v>618</v>
      </c>
      <c r="B39" s="135" t="s">
        <v>619</v>
      </c>
      <c r="C39" s="94">
        <v>6408804000</v>
      </c>
      <c r="D39" s="94"/>
      <c r="E39" s="140"/>
      <c r="F39" s="94">
        <v>3041469755.1399999</v>
      </c>
      <c r="G39" s="145">
        <v>0.47457680951703313</v>
      </c>
    </row>
    <row r="40" spans="1:7" x14ac:dyDescent="0.2">
      <c r="A40" s="135" t="s">
        <v>620</v>
      </c>
      <c r="B40" s="135" t="s">
        <v>621</v>
      </c>
      <c r="C40" s="94">
        <v>3331317000</v>
      </c>
      <c r="D40" s="94"/>
      <c r="E40" s="140"/>
      <c r="F40" s="94">
        <v>1548089720</v>
      </c>
      <c r="G40" s="145">
        <v>0.46470801788001564</v>
      </c>
    </row>
    <row r="41" spans="1:7" x14ac:dyDescent="0.2">
      <c r="A41" s="135" t="s">
        <v>415</v>
      </c>
      <c r="B41" s="135" t="s">
        <v>622</v>
      </c>
      <c r="C41" s="94">
        <v>63455000</v>
      </c>
      <c r="D41" s="94"/>
      <c r="E41" s="140"/>
      <c r="F41" s="94">
        <v>31172034</v>
      </c>
      <c r="G41" s="145">
        <v>0.49124630052793317</v>
      </c>
    </row>
    <row r="42" spans="1:7" x14ac:dyDescent="0.2">
      <c r="A42" s="135" t="s">
        <v>502</v>
      </c>
      <c r="B42" s="135" t="s">
        <v>622</v>
      </c>
      <c r="C42" s="94">
        <v>28485000</v>
      </c>
      <c r="D42" s="94"/>
      <c r="E42" s="140"/>
      <c r="F42" s="94">
        <v>13333391</v>
      </c>
      <c r="G42" s="145">
        <v>0.46808464103914343</v>
      </c>
    </row>
    <row r="43" spans="1:7" x14ac:dyDescent="0.2">
      <c r="A43" s="135" t="s">
        <v>512</v>
      </c>
      <c r="B43" s="135" t="s">
        <v>622</v>
      </c>
      <c r="C43" s="94">
        <v>324712000</v>
      </c>
      <c r="D43" s="94"/>
      <c r="E43" s="140"/>
      <c r="F43" s="94">
        <v>147284650</v>
      </c>
      <c r="G43" s="145">
        <v>0.45358548498361623</v>
      </c>
    </row>
    <row r="44" spans="1:7" x14ac:dyDescent="0.2">
      <c r="A44" s="135" t="s">
        <v>538</v>
      </c>
      <c r="B44" s="135" t="s">
        <v>622</v>
      </c>
      <c r="C44" s="94">
        <v>2394512000</v>
      </c>
      <c r="D44" s="94"/>
      <c r="E44" s="140"/>
      <c r="F44" s="94">
        <v>1168425871</v>
      </c>
      <c r="G44" s="145">
        <v>0.48795991458802462</v>
      </c>
    </row>
    <row r="45" spans="1:7" x14ac:dyDescent="0.2">
      <c r="A45" s="135" t="s">
        <v>556</v>
      </c>
      <c r="B45" s="135" t="s">
        <v>622</v>
      </c>
      <c r="C45" s="94">
        <v>520153000</v>
      </c>
      <c r="D45" s="94"/>
      <c r="E45" s="140"/>
      <c r="F45" s="94">
        <v>187873774</v>
      </c>
      <c r="G45" s="145">
        <v>0.36118944618218102</v>
      </c>
    </row>
    <row r="46" spans="1:7" x14ac:dyDescent="0.2">
      <c r="A46" s="135" t="s">
        <v>623</v>
      </c>
      <c r="B46" s="135" t="s">
        <v>624</v>
      </c>
      <c r="C46" s="94">
        <v>983658000</v>
      </c>
      <c r="D46" s="94"/>
      <c r="E46" s="140"/>
      <c r="F46" s="94">
        <v>479381111</v>
      </c>
      <c r="G46" s="145">
        <v>0.48734530802372367</v>
      </c>
    </row>
    <row r="47" spans="1:7" x14ac:dyDescent="0.2">
      <c r="A47" s="135" t="s">
        <v>416</v>
      </c>
      <c r="B47" s="135" t="s">
        <v>625</v>
      </c>
      <c r="C47" s="94">
        <v>18737000</v>
      </c>
      <c r="D47" s="94"/>
      <c r="E47" s="140"/>
      <c r="F47" s="94">
        <v>9190043</v>
      </c>
      <c r="G47" s="145">
        <v>0.49047568981160272</v>
      </c>
    </row>
    <row r="48" spans="1:7" x14ac:dyDescent="0.2">
      <c r="A48" s="135" t="s">
        <v>503</v>
      </c>
      <c r="B48" s="135" t="s">
        <v>625</v>
      </c>
      <c r="C48" s="94">
        <v>8411000</v>
      </c>
      <c r="D48" s="94"/>
      <c r="E48" s="140"/>
      <c r="F48" s="94">
        <v>3935578</v>
      </c>
      <c r="G48" s="145">
        <v>0.46790845321602664</v>
      </c>
    </row>
    <row r="49" spans="1:7" x14ac:dyDescent="0.2">
      <c r="A49" s="135" t="s">
        <v>513</v>
      </c>
      <c r="B49" s="135" t="s">
        <v>625</v>
      </c>
      <c r="C49" s="94">
        <v>95880000</v>
      </c>
      <c r="D49" s="94"/>
      <c r="E49" s="140"/>
      <c r="F49" s="94">
        <v>46343689</v>
      </c>
      <c r="G49" s="145">
        <v>0.48335094910304549</v>
      </c>
    </row>
    <row r="50" spans="1:7" x14ac:dyDescent="0.2">
      <c r="A50" s="135" t="s">
        <v>539</v>
      </c>
      <c r="B50" s="135" t="s">
        <v>625</v>
      </c>
      <c r="C50" s="94">
        <v>707041000</v>
      </c>
      <c r="D50" s="94"/>
      <c r="E50" s="140"/>
      <c r="F50" s="94">
        <v>345735727</v>
      </c>
      <c r="G50" s="145">
        <v>0.48898964416490698</v>
      </c>
    </row>
    <row r="51" spans="1:7" x14ac:dyDescent="0.2">
      <c r="A51" s="135" t="s">
        <v>557</v>
      </c>
      <c r="B51" s="135" t="s">
        <v>625</v>
      </c>
      <c r="C51" s="94">
        <v>153589000</v>
      </c>
      <c r="D51" s="94"/>
      <c r="E51" s="140"/>
      <c r="F51" s="94">
        <v>74176074</v>
      </c>
      <c r="G51" s="145">
        <v>0.48295173482475956</v>
      </c>
    </row>
    <row r="52" spans="1:7" x14ac:dyDescent="0.2">
      <c r="A52" s="135" t="s">
        <v>626</v>
      </c>
      <c r="B52" s="135" t="s">
        <v>627</v>
      </c>
      <c r="C52" s="94">
        <v>1967314000</v>
      </c>
      <c r="D52" s="94"/>
      <c r="E52" s="140"/>
      <c r="F52" s="94">
        <v>958766469</v>
      </c>
      <c r="G52" s="145">
        <v>0.48734796224700278</v>
      </c>
    </row>
    <row r="53" spans="1:7" x14ac:dyDescent="0.2">
      <c r="A53" s="135" t="s">
        <v>417</v>
      </c>
      <c r="B53" s="135" t="s">
        <v>628</v>
      </c>
      <c r="C53" s="94">
        <v>37474000</v>
      </c>
      <c r="D53" s="94"/>
      <c r="E53" s="140"/>
      <c r="F53" s="94">
        <v>18380064</v>
      </c>
      <c r="G53" s="145">
        <v>0.49047510273789829</v>
      </c>
    </row>
    <row r="54" spans="1:7" x14ac:dyDescent="0.2">
      <c r="A54" s="135" t="s">
        <v>504</v>
      </c>
      <c r="B54" s="135" t="s">
        <v>628</v>
      </c>
      <c r="C54" s="94">
        <v>16822000</v>
      </c>
      <c r="D54" s="94"/>
      <c r="E54" s="140"/>
      <c r="F54" s="94">
        <v>7871148</v>
      </c>
      <c r="G54" s="145">
        <v>0.46790797764831765</v>
      </c>
    </row>
    <row r="55" spans="1:7" x14ac:dyDescent="0.2">
      <c r="A55" s="135" t="s">
        <v>514</v>
      </c>
      <c r="B55" s="135" t="s">
        <v>628</v>
      </c>
      <c r="C55" s="94">
        <v>191759000</v>
      </c>
      <c r="D55" s="94"/>
      <c r="E55" s="140"/>
      <c r="F55" s="94">
        <v>92687385</v>
      </c>
      <c r="G55" s="145">
        <v>0.48335350622395817</v>
      </c>
    </row>
    <row r="56" spans="1:7" x14ac:dyDescent="0.2">
      <c r="A56" s="135" t="s">
        <v>540</v>
      </c>
      <c r="B56" s="135" t="s">
        <v>628</v>
      </c>
      <c r="C56" s="94">
        <v>1414082000</v>
      </c>
      <c r="D56" s="94"/>
      <c r="E56" s="140"/>
      <c r="F56" s="94">
        <v>691475593</v>
      </c>
      <c r="G56" s="145">
        <v>0.48899257115216799</v>
      </c>
    </row>
    <row r="57" spans="1:7" x14ac:dyDescent="0.2">
      <c r="A57" s="135" t="s">
        <v>558</v>
      </c>
      <c r="B57" s="135" t="s">
        <v>628</v>
      </c>
      <c r="C57" s="94">
        <v>307177000</v>
      </c>
      <c r="D57" s="94"/>
      <c r="E57" s="140"/>
      <c r="F57" s="94">
        <v>148352279</v>
      </c>
      <c r="G57" s="145">
        <v>0.4829537335152046</v>
      </c>
    </row>
    <row r="58" spans="1:7" x14ac:dyDescent="0.2">
      <c r="A58" s="135" t="s">
        <v>629</v>
      </c>
      <c r="B58" s="135" t="s">
        <v>630</v>
      </c>
      <c r="C58" s="94">
        <v>126515000</v>
      </c>
      <c r="D58" s="94"/>
      <c r="E58" s="140"/>
      <c r="F58" s="94">
        <v>55232455.140000001</v>
      </c>
      <c r="G58" s="145">
        <v>0.43656843172746312</v>
      </c>
    </row>
    <row r="59" spans="1:7" x14ac:dyDescent="0.2">
      <c r="A59" s="135" t="s">
        <v>559</v>
      </c>
      <c r="B59" s="135" t="s">
        <v>631</v>
      </c>
      <c r="C59" s="94">
        <v>126515000</v>
      </c>
      <c r="D59" s="94"/>
      <c r="E59" s="140"/>
      <c r="F59" s="94">
        <v>55232455.140000001</v>
      </c>
      <c r="G59" s="145">
        <v>0.43656843172746312</v>
      </c>
    </row>
    <row r="60" spans="1:7" x14ac:dyDescent="0.2">
      <c r="A60" s="135" t="s">
        <v>632</v>
      </c>
      <c r="B60" s="135" t="s">
        <v>633</v>
      </c>
      <c r="C60" s="94">
        <v>300000</v>
      </c>
      <c r="D60" s="94"/>
      <c r="E60" s="140"/>
      <c r="F60" s="94">
        <v>150000</v>
      </c>
      <c r="G60" s="145">
        <v>0.5</v>
      </c>
    </row>
    <row r="61" spans="1:7" x14ac:dyDescent="0.2">
      <c r="A61" s="135" t="s">
        <v>541</v>
      </c>
      <c r="B61" s="135" t="s">
        <v>634</v>
      </c>
      <c r="C61" s="94">
        <v>300000</v>
      </c>
      <c r="D61" s="94"/>
      <c r="E61" s="140"/>
      <c r="F61" s="94">
        <v>150000</v>
      </c>
      <c r="G61" s="145">
        <v>0.5</v>
      </c>
    </row>
    <row r="62" spans="1:7" s="139" customFormat="1" ht="15" x14ac:dyDescent="0.25">
      <c r="A62" s="136" t="s">
        <v>635</v>
      </c>
      <c r="B62" s="136" t="s">
        <v>636</v>
      </c>
      <c r="C62" s="137">
        <v>8866958817</v>
      </c>
      <c r="D62" s="137"/>
      <c r="E62" s="138"/>
      <c r="F62" s="137">
        <v>2658174341.6900001</v>
      </c>
      <c r="G62" s="144">
        <v>0.29978422101089142</v>
      </c>
    </row>
    <row r="63" spans="1:7" x14ac:dyDescent="0.2">
      <c r="A63" s="135" t="s">
        <v>637</v>
      </c>
      <c r="B63" s="135" t="s">
        <v>638</v>
      </c>
      <c r="C63" s="94">
        <v>1943847335.5</v>
      </c>
      <c r="D63" s="94"/>
      <c r="E63" s="140"/>
      <c r="F63" s="94">
        <v>537607030.43000007</v>
      </c>
      <c r="G63" s="145">
        <v>0.27656854559090971</v>
      </c>
    </row>
    <row r="64" spans="1:7" x14ac:dyDescent="0.2">
      <c r="A64" s="135" t="s">
        <v>418</v>
      </c>
      <c r="B64" s="135" t="s">
        <v>639</v>
      </c>
      <c r="C64" s="94">
        <v>662842000</v>
      </c>
      <c r="D64" s="94"/>
      <c r="E64" s="140"/>
      <c r="F64" s="94">
        <v>251911166.92000002</v>
      </c>
      <c r="G64" s="145">
        <v>0.38004708048071789</v>
      </c>
    </row>
    <row r="65" spans="1:7" x14ac:dyDescent="0.2">
      <c r="A65" s="135" t="s">
        <v>515</v>
      </c>
      <c r="B65" s="135" t="s">
        <v>640</v>
      </c>
      <c r="C65" s="94">
        <v>9776000</v>
      </c>
      <c r="D65" s="94"/>
      <c r="E65" s="140"/>
      <c r="F65" s="94">
        <v>2695574</v>
      </c>
      <c r="G65" s="145">
        <v>0.27573383797054007</v>
      </c>
    </row>
    <row r="66" spans="1:7" x14ac:dyDescent="0.2">
      <c r="A66" s="135" t="s">
        <v>419</v>
      </c>
      <c r="B66" s="135" t="s">
        <v>641</v>
      </c>
      <c r="C66" s="94">
        <v>1052878335.5</v>
      </c>
      <c r="D66" s="94"/>
      <c r="E66" s="140"/>
      <c r="F66" s="94">
        <v>281176978.62</v>
      </c>
      <c r="G66" s="145">
        <v>0.26705552687288625</v>
      </c>
    </row>
    <row r="67" spans="1:7" x14ac:dyDescent="0.2">
      <c r="A67" s="135" t="s">
        <v>516</v>
      </c>
      <c r="B67" s="135" t="s">
        <v>642</v>
      </c>
      <c r="C67" s="94">
        <v>9202000</v>
      </c>
      <c r="D67" s="94"/>
      <c r="E67" s="140"/>
      <c r="F67" s="94">
        <v>1755529.64</v>
      </c>
      <c r="G67" s="145">
        <v>0.19077696587698326</v>
      </c>
    </row>
    <row r="68" spans="1:7" x14ac:dyDescent="0.2">
      <c r="A68" s="135" t="s">
        <v>420</v>
      </c>
      <c r="B68" s="135" t="s">
        <v>421</v>
      </c>
      <c r="C68" s="94">
        <v>209149000</v>
      </c>
      <c r="D68" s="94"/>
      <c r="E68" s="140"/>
      <c r="F68" s="94">
        <v>67781.25</v>
      </c>
      <c r="G68" s="145">
        <v>3.240811574523426E-4</v>
      </c>
    </row>
    <row r="69" spans="1:7" x14ac:dyDescent="0.2">
      <c r="A69" s="135" t="s">
        <v>643</v>
      </c>
      <c r="B69" s="135" t="s">
        <v>644</v>
      </c>
      <c r="C69" s="94">
        <v>4074466331</v>
      </c>
      <c r="D69" s="94"/>
      <c r="E69" s="140"/>
      <c r="F69" s="94">
        <v>1685328336.8299999</v>
      </c>
      <c r="G69" s="145">
        <v>0.41363167588535904</v>
      </c>
    </row>
    <row r="70" spans="1:7" x14ac:dyDescent="0.2">
      <c r="A70" s="135" t="s">
        <v>422</v>
      </c>
      <c r="B70" s="135" t="s">
        <v>645</v>
      </c>
      <c r="C70" s="94">
        <v>2606024331</v>
      </c>
      <c r="D70" s="94"/>
      <c r="E70" s="140"/>
      <c r="F70" s="94">
        <v>1058857849</v>
      </c>
      <c r="G70" s="145">
        <v>0.40631157445628624</v>
      </c>
    </row>
    <row r="71" spans="1:7" x14ac:dyDescent="0.2">
      <c r="A71" s="135" t="s">
        <v>423</v>
      </c>
      <c r="B71" s="135" t="s">
        <v>646</v>
      </c>
      <c r="C71" s="94">
        <v>698898000</v>
      </c>
      <c r="D71" s="94"/>
      <c r="E71" s="140"/>
      <c r="F71" s="94">
        <v>468984147.36000001</v>
      </c>
      <c r="G71" s="145">
        <v>0.6710337522213542</v>
      </c>
    </row>
    <row r="72" spans="1:7" x14ac:dyDescent="0.2">
      <c r="A72" s="135" t="s">
        <v>424</v>
      </c>
      <c r="B72" s="135" t="s">
        <v>425</v>
      </c>
      <c r="C72" s="94">
        <v>28815000</v>
      </c>
      <c r="D72" s="94"/>
      <c r="E72" s="140"/>
      <c r="F72" s="94">
        <v>4617050</v>
      </c>
      <c r="G72" s="145">
        <v>0.16023078257851814</v>
      </c>
    </row>
    <row r="73" spans="1:7" x14ac:dyDescent="0.2">
      <c r="A73" s="135" t="s">
        <v>426</v>
      </c>
      <c r="B73" s="135" t="s">
        <v>647</v>
      </c>
      <c r="C73" s="94">
        <v>562021000</v>
      </c>
      <c r="D73" s="94"/>
      <c r="E73" s="140"/>
      <c r="F73" s="94">
        <v>92173388.640000001</v>
      </c>
      <c r="G73" s="145">
        <v>0.16400346008423172</v>
      </c>
    </row>
    <row r="74" spans="1:7" x14ac:dyDescent="0.2">
      <c r="A74" s="135" t="s">
        <v>427</v>
      </c>
      <c r="B74" s="135" t="s">
        <v>648</v>
      </c>
      <c r="C74" s="94">
        <v>178708000</v>
      </c>
      <c r="D74" s="94"/>
      <c r="E74" s="140"/>
      <c r="F74" s="94">
        <v>60695901.829999998</v>
      </c>
      <c r="G74" s="145">
        <v>0.33963729564429124</v>
      </c>
    </row>
    <row r="75" spans="1:7" x14ac:dyDescent="0.2">
      <c r="A75" s="135" t="s">
        <v>649</v>
      </c>
      <c r="B75" s="135" t="s">
        <v>650</v>
      </c>
      <c r="C75" s="94">
        <v>35796500</v>
      </c>
      <c r="D75" s="94"/>
      <c r="E75" s="140"/>
      <c r="F75" s="94">
        <v>7982523.1500000004</v>
      </c>
      <c r="G75" s="145">
        <v>0.22299730839607226</v>
      </c>
    </row>
    <row r="76" spans="1:7" x14ac:dyDescent="0.2">
      <c r="A76" s="135" t="s">
        <v>428</v>
      </c>
      <c r="B76" s="135" t="s">
        <v>651</v>
      </c>
      <c r="C76" s="94">
        <v>17837500</v>
      </c>
      <c r="D76" s="94"/>
      <c r="E76" s="140"/>
      <c r="F76" s="94">
        <v>6933290</v>
      </c>
      <c r="G76" s="145">
        <v>0.38869180098107919</v>
      </c>
    </row>
    <row r="77" spans="1:7" x14ac:dyDescent="0.2">
      <c r="A77" s="135" t="s">
        <v>517</v>
      </c>
      <c r="B77" s="135" t="s">
        <v>652</v>
      </c>
      <c r="C77" s="94">
        <v>225000</v>
      </c>
      <c r="D77" s="94"/>
      <c r="E77" s="140"/>
      <c r="F77" s="94">
        <v>0</v>
      </c>
      <c r="G77" s="145">
        <v>0</v>
      </c>
    </row>
    <row r="78" spans="1:7" x14ac:dyDescent="0.2">
      <c r="A78" s="135" t="s">
        <v>429</v>
      </c>
      <c r="B78" s="135" t="s">
        <v>653</v>
      </c>
      <c r="C78" s="94">
        <v>13311000</v>
      </c>
      <c r="D78" s="94"/>
      <c r="E78" s="140"/>
      <c r="F78" s="94">
        <v>1023228</v>
      </c>
      <c r="G78" s="145">
        <v>7.6870858688302901E-2</v>
      </c>
    </row>
    <row r="79" spans="1:7" x14ac:dyDescent="0.2">
      <c r="A79" s="135" t="s">
        <v>518</v>
      </c>
      <c r="B79" s="135" t="s">
        <v>519</v>
      </c>
      <c r="C79" s="94">
        <v>1300000</v>
      </c>
      <c r="D79" s="94"/>
      <c r="E79" s="140"/>
      <c r="F79" s="94">
        <v>0</v>
      </c>
      <c r="G79" s="145">
        <v>0</v>
      </c>
    </row>
    <row r="80" spans="1:7" x14ac:dyDescent="0.2">
      <c r="A80" s="135" t="s">
        <v>430</v>
      </c>
      <c r="B80" s="135" t="s">
        <v>654</v>
      </c>
      <c r="C80" s="94">
        <v>223000</v>
      </c>
      <c r="D80" s="94"/>
      <c r="E80" s="140"/>
      <c r="F80" s="94">
        <v>16005.15</v>
      </c>
      <c r="G80" s="145">
        <v>7.1771973094170397E-2</v>
      </c>
    </row>
    <row r="81" spans="1:7" x14ac:dyDescent="0.2">
      <c r="A81" s="135" t="s">
        <v>520</v>
      </c>
      <c r="B81" s="135" t="s">
        <v>655</v>
      </c>
      <c r="C81" s="94">
        <v>2900000</v>
      </c>
      <c r="D81" s="94"/>
      <c r="E81" s="140"/>
      <c r="F81" s="94">
        <v>10000</v>
      </c>
      <c r="G81" s="145">
        <v>3.4482758620689655E-3</v>
      </c>
    </row>
    <row r="82" spans="1:7" x14ac:dyDescent="0.2">
      <c r="A82" s="135" t="s">
        <v>656</v>
      </c>
      <c r="B82" s="135" t="s">
        <v>657</v>
      </c>
      <c r="C82" s="94">
        <v>694663325</v>
      </c>
      <c r="D82" s="94"/>
      <c r="E82" s="140"/>
      <c r="F82" s="94">
        <v>163875283.96000001</v>
      </c>
      <c r="G82" s="145">
        <v>0.23590605414500615</v>
      </c>
    </row>
    <row r="83" spans="1:7" x14ac:dyDescent="0.2">
      <c r="A83" s="135" t="s">
        <v>542</v>
      </c>
      <c r="B83" s="135" t="s">
        <v>658</v>
      </c>
      <c r="C83" s="94">
        <v>23900000</v>
      </c>
      <c r="D83" s="94"/>
      <c r="E83" s="140"/>
      <c r="F83" s="94">
        <v>0</v>
      </c>
      <c r="G83" s="145">
        <v>0</v>
      </c>
    </row>
    <row r="84" spans="1:7" x14ac:dyDescent="0.2">
      <c r="A84" s="135" t="s">
        <v>521</v>
      </c>
      <c r="B84" s="135" t="s">
        <v>659</v>
      </c>
      <c r="C84" s="94">
        <v>2000000</v>
      </c>
      <c r="D84" s="94"/>
      <c r="E84" s="140"/>
      <c r="F84" s="94">
        <v>0</v>
      </c>
      <c r="G84" s="145">
        <v>0</v>
      </c>
    </row>
    <row r="85" spans="1:7" x14ac:dyDescent="0.2">
      <c r="A85" s="135" t="s">
        <v>431</v>
      </c>
      <c r="B85" s="135" t="s">
        <v>660</v>
      </c>
      <c r="C85" s="94">
        <v>112494145</v>
      </c>
      <c r="D85" s="94"/>
      <c r="E85" s="140"/>
      <c r="F85" s="94">
        <v>15522019.33</v>
      </c>
      <c r="G85" s="145">
        <v>0.13798068628371726</v>
      </c>
    </row>
    <row r="86" spans="1:7" x14ac:dyDescent="0.2">
      <c r="A86" s="135" t="s">
        <v>522</v>
      </c>
      <c r="B86" s="135" t="s">
        <v>661</v>
      </c>
      <c r="C86" s="94">
        <v>30000000</v>
      </c>
      <c r="D86" s="94"/>
      <c r="E86" s="140"/>
      <c r="F86" s="94">
        <v>0</v>
      </c>
      <c r="G86" s="145">
        <v>0</v>
      </c>
    </row>
    <row r="87" spans="1:7" x14ac:dyDescent="0.2">
      <c r="A87" s="135" t="s">
        <v>523</v>
      </c>
      <c r="B87" s="135" t="s">
        <v>662</v>
      </c>
      <c r="C87" s="94">
        <v>40624000</v>
      </c>
      <c r="D87" s="94"/>
      <c r="E87" s="140"/>
      <c r="F87" s="94">
        <v>3996934.2</v>
      </c>
      <c r="G87" s="145">
        <v>9.8388494486018122E-2</v>
      </c>
    </row>
    <row r="88" spans="1:7" x14ac:dyDescent="0.2">
      <c r="A88" s="135" t="s">
        <v>432</v>
      </c>
      <c r="B88" s="135" t="s">
        <v>433</v>
      </c>
      <c r="C88" s="94">
        <v>426019000</v>
      </c>
      <c r="D88" s="94"/>
      <c r="E88" s="140"/>
      <c r="F88" s="94">
        <v>130193017.99000001</v>
      </c>
      <c r="G88" s="145">
        <v>0.30560378290639623</v>
      </c>
    </row>
    <row r="89" spans="1:7" x14ac:dyDescent="0.2">
      <c r="A89" s="135" t="s">
        <v>434</v>
      </c>
      <c r="B89" s="135" t="s">
        <v>663</v>
      </c>
      <c r="C89" s="94">
        <v>59626180</v>
      </c>
      <c r="D89" s="94"/>
      <c r="E89" s="140"/>
      <c r="F89" s="94">
        <v>14163312.440000001</v>
      </c>
      <c r="G89" s="145">
        <v>0.23753513037393978</v>
      </c>
    </row>
    <row r="90" spans="1:7" x14ac:dyDescent="0.2">
      <c r="A90" s="135" t="s">
        <v>664</v>
      </c>
      <c r="B90" s="135" t="s">
        <v>665</v>
      </c>
      <c r="C90" s="94">
        <v>219276238.63999999</v>
      </c>
      <c r="D90" s="94"/>
      <c r="E90" s="140"/>
      <c r="F90" s="94">
        <v>71835890.25</v>
      </c>
      <c r="G90" s="145">
        <v>0.32760453524532424</v>
      </c>
    </row>
    <row r="91" spans="1:7" x14ac:dyDescent="0.2">
      <c r="A91" s="135" t="s">
        <v>435</v>
      </c>
      <c r="B91" s="135" t="s">
        <v>666</v>
      </c>
      <c r="C91" s="94">
        <v>10800000</v>
      </c>
      <c r="D91" s="94"/>
      <c r="E91" s="140"/>
      <c r="F91" s="94">
        <v>2781830</v>
      </c>
      <c r="G91" s="145">
        <v>0.25757685185185186</v>
      </c>
    </row>
    <row r="92" spans="1:7" x14ac:dyDescent="0.2">
      <c r="A92" s="135" t="s">
        <v>436</v>
      </c>
      <c r="B92" s="135" t="s">
        <v>667</v>
      </c>
      <c r="C92" s="94">
        <v>172200000</v>
      </c>
      <c r="D92" s="94"/>
      <c r="E92" s="140"/>
      <c r="F92" s="94">
        <v>61208977.600000001</v>
      </c>
      <c r="G92" s="145">
        <v>0.35545283159117308</v>
      </c>
    </row>
    <row r="93" spans="1:7" x14ac:dyDescent="0.2">
      <c r="A93" s="135" t="s">
        <v>437</v>
      </c>
      <c r="B93" s="135" t="s">
        <v>668</v>
      </c>
      <c r="C93" s="94">
        <v>15674000</v>
      </c>
      <c r="D93" s="94"/>
      <c r="E93" s="140"/>
      <c r="F93" s="94">
        <v>4531169.6500000004</v>
      </c>
      <c r="G93" s="145">
        <v>0.2890882767640679</v>
      </c>
    </row>
    <row r="94" spans="1:7" x14ac:dyDescent="0.2">
      <c r="A94" s="135" t="s">
        <v>438</v>
      </c>
      <c r="B94" s="135" t="s">
        <v>669</v>
      </c>
      <c r="C94" s="94">
        <v>20602238.640000001</v>
      </c>
      <c r="D94" s="94"/>
      <c r="E94" s="140"/>
      <c r="F94" s="94">
        <v>3313913</v>
      </c>
      <c r="G94" s="145">
        <v>0.16085208301421752</v>
      </c>
    </row>
    <row r="95" spans="1:7" x14ac:dyDescent="0.2">
      <c r="A95" s="135" t="s">
        <v>670</v>
      </c>
      <c r="B95" s="135" t="s">
        <v>671</v>
      </c>
      <c r="C95" s="94">
        <v>1011719002</v>
      </c>
      <c r="D95" s="94"/>
      <c r="E95" s="140"/>
      <c r="F95" s="94">
        <v>86551740.989999995</v>
      </c>
      <c r="G95" s="145">
        <v>8.5549189862898306E-2</v>
      </c>
    </row>
    <row r="96" spans="1:7" x14ac:dyDescent="0.2">
      <c r="A96" s="135" t="s">
        <v>439</v>
      </c>
      <c r="B96" s="135" t="s">
        <v>440</v>
      </c>
      <c r="C96" s="94">
        <v>1011719002</v>
      </c>
      <c r="D96" s="94"/>
      <c r="E96" s="140"/>
      <c r="F96" s="94">
        <v>86551740.989999995</v>
      </c>
      <c r="G96" s="145">
        <v>8.5549189862898306E-2</v>
      </c>
    </row>
    <row r="97" spans="1:7" x14ac:dyDescent="0.2">
      <c r="A97" s="135" t="s">
        <v>672</v>
      </c>
      <c r="B97" s="135" t="s">
        <v>673</v>
      </c>
      <c r="C97" s="94">
        <v>21091740</v>
      </c>
      <c r="D97" s="94"/>
      <c r="E97" s="140"/>
      <c r="F97" s="94">
        <v>1703657.4</v>
      </c>
      <c r="G97" s="145">
        <v>8.0773677278403774E-2</v>
      </c>
    </row>
    <row r="98" spans="1:7" x14ac:dyDescent="0.2">
      <c r="A98" s="135" t="s">
        <v>441</v>
      </c>
      <c r="B98" s="135" t="s">
        <v>674</v>
      </c>
      <c r="C98" s="94">
        <v>15081740</v>
      </c>
      <c r="D98" s="94"/>
      <c r="E98" s="140"/>
      <c r="F98" s="94">
        <v>425000</v>
      </c>
      <c r="G98" s="145">
        <v>2.8179772360483604E-2</v>
      </c>
    </row>
    <row r="99" spans="1:7" x14ac:dyDescent="0.2">
      <c r="A99" s="135" t="s">
        <v>442</v>
      </c>
      <c r="B99" s="135" t="s">
        <v>675</v>
      </c>
      <c r="C99" s="94">
        <v>5010000</v>
      </c>
      <c r="D99" s="94"/>
      <c r="E99" s="140"/>
      <c r="F99" s="94">
        <v>971451.2</v>
      </c>
      <c r="G99" s="145">
        <v>0.19390243512974051</v>
      </c>
    </row>
    <row r="100" spans="1:7" x14ac:dyDescent="0.2">
      <c r="A100" s="135" t="s">
        <v>443</v>
      </c>
      <c r="B100" s="135" t="s">
        <v>676</v>
      </c>
      <c r="C100" s="94">
        <v>1000000</v>
      </c>
      <c r="D100" s="94"/>
      <c r="E100" s="140"/>
      <c r="F100" s="94">
        <v>307206.2</v>
      </c>
      <c r="G100" s="145">
        <v>0.30720619999999998</v>
      </c>
    </row>
    <row r="101" spans="1:7" x14ac:dyDescent="0.2">
      <c r="A101" s="135" t="s">
        <v>677</v>
      </c>
      <c r="B101" s="135" t="s">
        <v>678</v>
      </c>
      <c r="C101" s="94">
        <v>803630143</v>
      </c>
      <c r="D101" s="94"/>
      <c r="E101" s="140"/>
      <c r="F101" s="94">
        <v>101464590.31</v>
      </c>
      <c r="G101" s="145">
        <v>0.12625782045858377</v>
      </c>
    </row>
    <row r="102" spans="1:7" x14ac:dyDescent="0.2">
      <c r="A102" s="135" t="s">
        <v>444</v>
      </c>
      <c r="B102" s="135" t="s">
        <v>679</v>
      </c>
      <c r="C102" s="94">
        <v>149469000</v>
      </c>
      <c r="D102" s="94"/>
      <c r="E102" s="140"/>
      <c r="F102" s="94">
        <v>500000</v>
      </c>
      <c r="G102" s="145">
        <v>3.3451752537315429E-3</v>
      </c>
    </row>
    <row r="103" spans="1:7" x14ac:dyDescent="0.2">
      <c r="A103" s="135" t="s">
        <v>524</v>
      </c>
      <c r="B103" s="135" t="s">
        <v>680</v>
      </c>
      <c r="C103" s="94">
        <v>183266143</v>
      </c>
      <c r="D103" s="94"/>
      <c r="E103" s="140"/>
      <c r="F103" s="94">
        <v>28108642.199999999</v>
      </c>
      <c r="G103" s="145">
        <v>0.15337607776249212</v>
      </c>
    </row>
    <row r="104" spans="1:7" x14ac:dyDescent="0.2">
      <c r="A104" s="135" t="s">
        <v>445</v>
      </c>
      <c r="B104" s="135" t="s">
        <v>681</v>
      </c>
      <c r="C104" s="94">
        <v>144075000</v>
      </c>
      <c r="D104" s="94"/>
      <c r="E104" s="140"/>
      <c r="F104" s="94">
        <v>14872543.5</v>
      </c>
      <c r="G104" s="145">
        <v>0.10322778761061947</v>
      </c>
    </row>
    <row r="105" spans="1:7" x14ac:dyDescent="0.2">
      <c r="A105" s="135" t="s">
        <v>446</v>
      </c>
      <c r="B105" s="135" t="s">
        <v>682</v>
      </c>
      <c r="C105" s="94">
        <v>9250000</v>
      </c>
      <c r="D105" s="94"/>
      <c r="E105" s="140"/>
      <c r="F105" s="94">
        <v>2887046</v>
      </c>
      <c r="G105" s="145">
        <v>0.3121130810810811</v>
      </c>
    </row>
    <row r="106" spans="1:7" x14ac:dyDescent="0.2">
      <c r="A106" s="135" t="s">
        <v>447</v>
      </c>
      <c r="B106" s="135" t="s">
        <v>683</v>
      </c>
      <c r="C106" s="94">
        <v>29923000</v>
      </c>
      <c r="D106" s="94"/>
      <c r="E106" s="140"/>
      <c r="F106" s="94">
        <v>4235462.96</v>
      </c>
      <c r="G106" s="145">
        <v>0.14154539852287537</v>
      </c>
    </row>
    <row r="107" spans="1:7" x14ac:dyDescent="0.2">
      <c r="A107" s="135" t="s">
        <v>448</v>
      </c>
      <c r="B107" s="135" t="s">
        <v>684</v>
      </c>
      <c r="C107" s="94">
        <v>133087000</v>
      </c>
      <c r="D107" s="94"/>
      <c r="E107" s="140"/>
      <c r="F107" s="94">
        <v>35547278.079999998</v>
      </c>
      <c r="G107" s="145">
        <v>0.26709804924598196</v>
      </c>
    </row>
    <row r="108" spans="1:7" x14ac:dyDescent="0.2">
      <c r="A108" s="135" t="s">
        <v>449</v>
      </c>
      <c r="B108" s="135" t="s">
        <v>685</v>
      </c>
      <c r="C108" s="94">
        <v>154560000</v>
      </c>
      <c r="D108" s="94"/>
      <c r="E108" s="140"/>
      <c r="F108" s="94">
        <v>15313617.57</v>
      </c>
      <c r="G108" s="145">
        <v>9.9078788625776404E-2</v>
      </c>
    </row>
    <row r="109" spans="1:7" x14ac:dyDescent="0.2">
      <c r="A109" s="135" t="s">
        <v>686</v>
      </c>
      <c r="B109" s="135" t="s">
        <v>687</v>
      </c>
      <c r="C109" s="94">
        <v>18150000</v>
      </c>
      <c r="D109" s="94"/>
      <c r="E109" s="140"/>
      <c r="F109" s="94">
        <v>1069251</v>
      </c>
      <c r="G109" s="145">
        <v>5.8911900826446283E-2</v>
      </c>
    </row>
    <row r="110" spans="1:7" x14ac:dyDescent="0.2">
      <c r="A110" s="135" t="s">
        <v>450</v>
      </c>
      <c r="B110" s="135" t="s">
        <v>688</v>
      </c>
      <c r="C110" s="94">
        <v>18150000</v>
      </c>
      <c r="D110" s="94"/>
      <c r="E110" s="140"/>
      <c r="F110" s="94">
        <v>1069251</v>
      </c>
      <c r="G110" s="145">
        <v>5.8911900826446283E-2</v>
      </c>
    </row>
    <row r="111" spans="1:7" x14ac:dyDescent="0.2">
      <c r="A111" s="135" t="s">
        <v>689</v>
      </c>
      <c r="B111" s="135" t="s">
        <v>690</v>
      </c>
      <c r="C111" s="94">
        <v>44318201.859999999</v>
      </c>
      <c r="D111" s="94"/>
      <c r="E111" s="140"/>
      <c r="F111" s="94">
        <v>756037.37</v>
      </c>
      <c r="G111" s="145">
        <v>1.7059297044322817E-2</v>
      </c>
    </row>
    <row r="112" spans="1:7" x14ac:dyDescent="0.2">
      <c r="A112" s="135" t="s">
        <v>543</v>
      </c>
      <c r="B112" s="135" t="s">
        <v>691</v>
      </c>
      <c r="C112" s="94">
        <v>5000000</v>
      </c>
      <c r="D112" s="94"/>
      <c r="E112" s="140"/>
      <c r="F112" s="94">
        <v>72291.850000000006</v>
      </c>
      <c r="G112" s="145">
        <v>1.4458370000000002E-2</v>
      </c>
    </row>
    <row r="113" spans="1:7" x14ac:dyDescent="0.2">
      <c r="A113" s="135" t="s">
        <v>525</v>
      </c>
      <c r="B113" s="135" t="s">
        <v>692</v>
      </c>
      <c r="C113" s="94">
        <v>16068201.859999999</v>
      </c>
      <c r="D113" s="94"/>
      <c r="E113" s="140"/>
      <c r="F113" s="94">
        <v>77458.52</v>
      </c>
      <c r="G113" s="145">
        <v>4.8206090933438153E-3</v>
      </c>
    </row>
    <row r="114" spans="1:7" x14ac:dyDescent="0.2">
      <c r="A114" s="135" t="s">
        <v>452</v>
      </c>
      <c r="B114" s="135" t="s">
        <v>453</v>
      </c>
      <c r="C114" s="94">
        <v>23250000</v>
      </c>
      <c r="D114" s="94"/>
      <c r="E114" s="140"/>
      <c r="F114" s="94">
        <v>606287</v>
      </c>
      <c r="G114" s="145">
        <v>2.6076860215053763E-2</v>
      </c>
    </row>
    <row r="115" spans="1:7" s="139" customFormat="1" ht="15" x14ac:dyDescent="0.25">
      <c r="A115" s="136" t="s">
        <v>693</v>
      </c>
      <c r="B115" s="136" t="s">
        <v>694</v>
      </c>
      <c r="C115" s="137">
        <v>15621206261</v>
      </c>
      <c r="D115" s="137"/>
      <c r="E115" s="138"/>
      <c r="F115" s="137">
        <v>4091337564.3900003</v>
      </c>
      <c r="G115" s="144">
        <v>0.26190919548924074</v>
      </c>
    </row>
    <row r="116" spans="1:7" x14ac:dyDescent="0.2">
      <c r="A116" s="135" t="s">
        <v>695</v>
      </c>
      <c r="B116" s="135" t="s">
        <v>696</v>
      </c>
      <c r="C116" s="94">
        <v>966180210</v>
      </c>
      <c r="D116" s="94"/>
      <c r="E116" s="140"/>
      <c r="F116" s="94">
        <v>225471128.58000001</v>
      </c>
      <c r="G116" s="145">
        <v>0.23336343080345229</v>
      </c>
    </row>
    <row r="117" spans="1:7" x14ac:dyDescent="0.2">
      <c r="A117" s="135" t="s">
        <v>454</v>
      </c>
      <c r="B117" s="135" t="s">
        <v>697</v>
      </c>
      <c r="C117" s="94">
        <v>714455539</v>
      </c>
      <c r="D117" s="94"/>
      <c r="E117" s="140"/>
      <c r="F117" s="94">
        <v>189472495.13000003</v>
      </c>
      <c r="G117" s="145">
        <v>0.26519844103273166</v>
      </c>
    </row>
    <row r="118" spans="1:7" x14ac:dyDescent="0.2">
      <c r="A118" s="135" t="s">
        <v>455</v>
      </c>
      <c r="B118" s="135" t="s">
        <v>698</v>
      </c>
      <c r="C118" s="94">
        <v>168064000</v>
      </c>
      <c r="D118" s="94"/>
      <c r="E118" s="140"/>
      <c r="F118" s="94">
        <v>26863067.120000001</v>
      </c>
      <c r="G118" s="145">
        <v>0.15983831825971059</v>
      </c>
    </row>
    <row r="119" spans="1:7" x14ac:dyDescent="0.2">
      <c r="A119" s="135" t="s">
        <v>544</v>
      </c>
      <c r="B119" s="135" t="s">
        <v>699</v>
      </c>
      <c r="C119" s="94">
        <v>1941000</v>
      </c>
      <c r="D119" s="94"/>
      <c r="E119" s="140"/>
      <c r="F119" s="94">
        <v>44935</v>
      </c>
      <c r="G119" s="145">
        <v>2.3150437918598662E-2</v>
      </c>
    </row>
    <row r="120" spans="1:7" x14ac:dyDescent="0.2">
      <c r="A120" s="135" t="s">
        <v>456</v>
      </c>
      <c r="B120" s="135" t="s">
        <v>700</v>
      </c>
      <c r="C120" s="94">
        <v>75423671</v>
      </c>
      <c r="D120" s="94"/>
      <c r="E120" s="140"/>
      <c r="F120" s="94">
        <v>9090631.3300000001</v>
      </c>
      <c r="G120" s="145">
        <v>0.12052756395270127</v>
      </c>
    </row>
    <row r="121" spans="1:7" x14ac:dyDescent="0.2">
      <c r="A121" s="135" t="s">
        <v>457</v>
      </c>
      <c r="B121" s="135" t="s">
        <v>701</v>
      </c>
      <c r="C121" s="94">
        <v>6296000</v>
      </c>
      <c r="D121" s="94"/>
      <c r="E121" s="140"/>
      <c r="F121" s="94">
        <v>0</v>
      </c>
      <c r="G121" s="145">
        <v>0</v>
      </c>
    </row>
    <row r="122" spans="1:7" x14ac:dyDescent="0.2">
      <c r="A122" s="135" t="s">
        <v>702</v>
      </c>
      <c r="B122" s="135" t="s">
        <v>703</v>
      </c>
      <c r="C122" s="94">
        <v>11177636479</v>
      </c>
      <c r="D122" s="94"/>
      <c r="E122" s="140"/>
      <c r="F122" s="94">
        <v>3525809109.2599998</v>
      </c>
      <c r="G122" s="145">
        <v>0.31543422582082703</v>
      </c>
    </row>
    <row r="123" spans="1:7" x14ac:dyDescent="0.2">
      <c r="A123" s="135" t="s">
        <v>458</v>
      </c>
      <c r="B123" s="135" t="s">
        <v>459</v>
      </c>
      <c r="C123" s="94">
        <v>11168936479</v>
      </c>
      <c r="D123" s="94"/>
      <c r="E123" s="140"/>
      <c r="F123" s="94">
        <v>3521459789.2599998</v>
      </c>
      <c r="G123" s="145">
        <v>0.3152905199059105</v>
      </c>
    </row>
    <row r="124" spans="1:7" x14ac:dyDescent="0.2">
      <c r="A124" s="135" t="s">
        <v>545</v>
      </c>
      <c r="B124" s="135" t="s">
        <v>704</v>
      </c>
      <c r="C124" s="94">
        <v>8700000</v>
      </c>
      <c r="D124" s="94"/>
      <c r="E124" s="140"/>
      <c r="F124" s="94">
        <v>4349320</v>
      </c>
      <c r="G124" s="145">
        <v>0.49992183908045978</v>
      </c>
    </row>
    <row r="125" spans="1:7" x14ac:dyDescent="0.2">
      <c r="A125" s="135" t="s">
        <v>705</v>
      </c>
      <c r="B125" s="135" t="s">
        <v>706</v>
      </c>
      <c r="C125" s="94">
        <v>884497514</v>
      </c>
      <c r="D125" s="94"/>
      <c r="E125" s="140"/>
      <c r="F125" s="94">
        <v>168897338.72999999</v>
      </c>
      <c r="G125" s="145">
        <v>0.19095286991388874</v>
      </c>
    </row>
    <row r="126" spans="1:7" x14ac:dyDescent="0.2">
      <c r="A126" s="135" t="s">
        <v>460</v>
      </c>
      <c r="B126" s="135" t="s">
        <v>707</v>
      </c>
      <c r="C126" s="94">
        <v>254386205</v>
      </c>
      <c r="D126" s="94"/>
      <c r="E126" s="140"/>
      <c r="F126" s="94">
        <v>46884393.309999995</v>
      </c>
      <c r="G126" s="145">
        <v>0.18430399285999016</v>
      </c>
    </row>
    <row r="127" spans="1:7" x14ac:dyDescent="0.2">
      <c r="A127" s="135" t="s">
        <v>461</v>
      </c>
      <c r="B127" s="135" t="s">
        <v>708</v>
      </c>
      <c r="C127" s="94">
        <v>57682000</v>
      </c>
      <c r="D127" s="94"/>
      <c r="E127" s="140"/>
      <c r="F127" s="94">
        <v>42460759.689999998</v>
      </c>
      <c r="G127" s="145">
        <v>0.73611802104642687</v>
      </c>
    </row>
    <row r="128" spans="1:7" x14ac:dyDescent="0.2">
      <c r="A128" s="135" t="s">
        <v>462</v>
      </c>
      <c r="B128" s="135" t="s">
        <v>709</v>
      </c>
      <c r="C128" s="94">
        <v>89859500</v>
      </c>
      <c r="D128" s="94"/>
      <c r="E128" s="140"/>
      <c r="F128" s="94">
        <v>15749602.5</v>
      </c>
      <c r="G128" s="145">
        <v>0.17526919802580695</v>
      </c>
    </row>
    <row r="129" spans="1:7" x14ac:dyDescent="0.2">
      <c r="A129" s="135" t="s">
        <v>463</v>
      </c>
      <c r="B129" s="135" t="s">
        <v>710</v>
      </c>
      <c r="C129" s="94">
        <v>305734855</v>
      </c>
      <c r="D129" s="94"/>
      <c r="E129" s="140"/>
      <c r="F129" s="94">
        <v>38827739.780000001</v>
      </c>
      <c r="G129" s="145">
        <v>0.12699808067353002</v>
      </c>
    </row>
    <row r="130" spans="1:7" x14ac:dyDescent="0.2">
      <c r="A130" s="135" t="s">
        <v>526</v>
      </c>
      <c r="B130" s="135" t="s">
        <v>711</v>
      </c>
      <c r="C130" s="94">
        <v>3050000</v>
      </c>
      <c r="D130" s="94"/>
      <c r="E130" s="140"/>
      <c r="F130" s="94">
        <v>0</v>
      </c>
      <c r="G130" s="145">
        <v>0</v>
      </c>
    </row>
    <row r="131" spans="1:7" x14ac:dyDescent="0.2">
      <c r="A131" s="135" t="s">
        <v>464</v>
      </c>
      <c r="B131" s="135" t="s">
        <v>712</v>
      </c>
      <c r="C131" s="94">
        <v>70308000</v>
      </c>
      <c r="D131" s="94"/>
      <c r="E131" s="140"/>
      <c r="F131" s="94">
        <v>14967484.949999999</v>
      </c>
      <c r="G131" s="145">
        <v>0.21288452167605393</v>
      </c>
    </row>
    <row r="132" spans="1:7" x14ac:dyDescent="0.2">
      <c r="A132" s="135" t="s">
        <v>465</v>
      </c>
      <c r="B132" s="135" t="s">
        <v>713</v>
      </c>
      <c r="C132" s="94">
        <v>103476954</v>
      </c>
      <c r="D132" s="94"/>
      <c r="E132" s="140"/>
      <c r="F132" s="94">
        <v>10007358.5</v>
      </c>
      <c r="G132" s="145">
        <v>9.6710988419701646E-2</v>
      </c>
    </row>
    <row r="133" spans="1:7" x14ac:dyDescent="0.2">
      <c r="A133" s="135" t="s">
        <v>714</v>
      </c>
      <c r="B133" s="135" t="s">
        <v>715</v>
      </c>
      <c r="C133" s="94">
        <v>214395358</v>
      </c>
      <c r="D133" s="94"/>
      <c r="E133" s="140"/>
      <c r="F133" s="94">
        <v>59452427.120000005</v>
      </c>
      <c r="G133" s="145">
        <v>0.27730277219901378</v>
      </c>
    </row>
    <row r="134" spans="1:7" x14ac:dyDescent="0.2">
      <c r="A134" s="135" t="s">
        <v>505</v>
      </c>
      <c r="B134" s="135" t="s">
        <v>716</v>
      </c>
      <c r="C134" s="94">
        <v>91945358</v>
      </c>
      <c r="D134" s="94"/>
      <c r="E134" s="140"/>
      <c r="F134" s="94">
        <v>14920872.93</v>
      </c>
      <c r="G134" s="145">
        <v>0.16227978502188223</v>
      </c>
    </row>
    <row r="135" spans="1:7" x14ac:dyDescent="0.2">
      <c r="A135" s="135" t="s">
        <v>466</v>
      </c>
      <c r="B135" s="135" t="s">
        <v>717</v>
      </c>
      <c r="C135" s="94">
        <v>122450000</v>
      </c>
      <c r="D135" s="94"/>
      <c r="E135" s="140"/>
      <c r="F135" s="94">
        <v>44531554.189999998</v>
      </c>
      <c r="G135" s="145">
        <v>0.36367132862392809</v>
      </c>
    </row>
    <row r="136" spans="1:7" x14ac:dyDescent="0.2">
      <c r="A136" s="135" t="s">
        <v>718</v>
      </c>
      <c r="B136" s="135" t="s">
        <v>719</v>
      </c>
      <c r="C136" s="94">
        <v>2378496700</v>
      </c>
      <c r="D136" s="94"/>
      <c r="E136" s="140"/>
      <c r="F136" s="94">
        <v>111707560.7</v>
      </c>
      <c r="G136" s="145">
        <v>4.696561517196976E-2</v>
      </c>
    </row>
    <row r="137" spans="1:7" x14ac:dyDescent="0.2">
      <c r="A137" s="135" t="s">
        <v>467</v>
      </c>
      <c r="B137" s="135" t="s">
        <v>720</v>
      </c>
      <c r="C137" s="94">
        <v>38705600</v>
      </c>
      <c r="D137" s="94"/>
      <c r="E137" s="140"/>
      <c r="F137" s="94">
        <v>6875445.3599999994</v>
      </c>
      <c r="G137" s="145">
        <v>0.17763438262163614</v>
      </c>
    </row>
    <row r="138" spans="1:7" x14ac:dyDescent="0.2">
      <c r="A138" s="135" t="s">
        <v>468</v>
      </c>
      <c r="B138" s="135" t="s">
        <v>721</v>
      </c>
      <c r="C138" s="94">
        <v>15828000</v>
      </c>
      <c r="D138" s="94"/>
      <c r="E138" s="140"/>
      <c r="F138" s="94">
        <v>0</v>
      </c>
      <c r="G138" s="145">
        <v>0</v>
      </c>
    </row>
    <row r="139" spans="1:7" x14ac:dyDescent="0.2">
      <c r="A139" s="135" t="s">
        <v>469</v>
      </c>
      <c r="B139" s="135" t="s">
        <v>722</v>
      </c>
      <c r="C139" s="94">
        <v>238863900</v>
      </c>
      <c r="D139" s="94"/>
      <c r="E139" s="140"/>
      <c r="F139" s="94">
        <v>26078895.82</v>
      </c>
      <c r="G139" s="145">
        <v>0.1091788914942777</v>
      </c>
    </row>
    <row r="140" spans="1:7" x14ac:dyDescent="0.2">
      <c r="A140" s="135" t="s">
        <v>470</v>
      </c>
      <c r="B140" s="135" t="s">
        <v>471</v>
      </c>
      <c r="C140" s="94">
        <v>1128000350</v>
      </c>
      <c r="D140" s="94"/>
      <c r="E140" s="140"/>
      <c r="F140" s="94">
        <v>33815068.200000003</v>
      </c>
      <c r="G140" s="145">
        <v>2.9977888038775876E-2</v>
      </c>
    </row>
    <row r="141" spans="1:7" x14ac:dyDescent="0.2">
      <c r="A141" s="135" t="s">
        <v>472</v>
      </c>
      <c r="B141" s="135" t="s">
        <v>723</v>
      </c>
      <c r="C141" s="94">
        <v>306278000</v>
      </c>
      <c r="D141" s="94"/>
      <c r="E141" s="140"/>
      <c r="F141" s="94">
        <v>44832696.32</v>
      </c>
      <c r="G141" s="145">
        <v>0.14637909454809031</v>
      </c>
    </row>
    <row r="142" spans="1:7" x14ac:dyDescent="0.2">
      <c r="A142" s="135" t="s">
        <v>473</v>
      </c>
      <c r="B142" s="135" t="s">
        <v>724</v>
      </c>
      <c r="C142" s="94">
        <v>391515000</v>
      </c>
      <c r="D142" s="94"/>
      <c r="E142" s="140"/>
      <c r="F142" s="94">
        <v>71955</v>
      </c>
      <c r="G142" s="145">
        <v>1.8378606183671123E-4</v>
      </c>
    </row>
    <row r="143" spans="1:7" x14ac:dyDescent="0.2">
      <c r="A143" s="135" t="s">
        <v>474</v>
      </c>
      <c r="B143" s="135" t="s">
        <v>725</v>
      </c>
      <c r="C143" s="94">
        <v>63081000</v>
      </c>
      <c r="D143" s="94"/>
      <c r="E143" s="140"/>
      <c r="F143" s="94">
        <v>0</v>
      </c>
      <c r="G143" s="145">
        <v>0</v>
      </c>
    </row>
    <row r="144" spans="1:7" x14ac:dyDescent="0.2">
      <c r="A144" s="135" t="s">
        <v>475</v>
      </c>
      <c r="B144" s="135" t="s">
        <v>726</v>
      </c>
      <c r="C144" s="94">
        <v>196224850</v>
      </c>
      <c r="D144" s="94"/>
      <c r="E144" s="140"/>
      <c r="F144" s="94">
        <v>33500</v>
      </c>
      <c r="G144" s="145">
        <v>1.707225155223714E-4</v>
      </c>
    </row>
    <row r="145" spans="1:7" s="139" customFormat="1" ht="15" x14ac:dyDescent="0.25">
      <c r="A145" s="136" t="s">
        <v>727</v>
      </c>
      <c r="B145" s="136" t="s">
        <v>57</v>
      </c>
      <c r="C145" s="137">
        <v>2925732255</v>
      </c>
      <c r="D145" s="137"/>
      <c r="E145" s="138"/>
      <c r="F145" s="137">
        <v>14782140.59</v>
      </c>
      <c r="G145" s="144">
        <v>5.0524584280525701E-3</v>
      </c>
    </row>
    <row r="146" spans="1:7" x14ac:dyDescent="0.2">
      <c r="A146" s="135" t="s">
        <v>728</v>
      </c>
      <c r="B146" s="135" t="s">
        <v>729</v>
      </c>
      <c r="C146" s="94">
        <v>955047760</v>
      </c>
      <c r="D146" s="94"/>
      <c r="E146" s="140"/>
      <c r="F146" s="94">
        <v>9218486.8000000007</v>
      </c>
      <c r="G146" s="145">
        <v>9.6523830389382836E-3</v>
      </c>
    </row>
    <row r="147" spans="1:7" x14ac:dyDescent="0.2">
      <c r="A147" s="135" t="s">
        <v>476</v>
      </c>
      <c r="B147" s="135" t="s">
        <v>730</v>
      </c>
      <c r="C147" s="94">
        <v>55849300</v>
      </c>
      <c r="D147" s="94"/>
      <c r="E147" s="140"/>
      <c r="F147" s="94">
        <v>0</v>
      </c>
      <c r="G147" s="145">
        <v>0</v>
      </c>
    </row>
    <row r="148" spans="1:7" x14ac:dyDescent="0.2">
      <c r="A148" s="135" t="s">
        <v>477</v>
      </c>
      <c r="B148" s="135" t="s">
        <v>478</v>
      </c>
      <c r="C148" s="94">
        <v>0</v>
      </c>
      <c r="D148" s="94"/>
      <c r="E148" s="140"/>
      <c r="F148" s="94">
        <v>0</v>
      </c>
      <c r="G148" s="145">
        <v>0</v>
      </c>
    </row>
    <row r="149" spans="1:7" x14ac:dyDescent="0.2">
      <c r="A149" s="135" t="s">
        <v>479</v>
      </c>
      <c r="B149" s="135" t="s">
        <v>731</v>
      </c>
      <c r="C149" s="94">
        <v>101531035.29000001</v>
      </c>
      <c r="D149" s="94"/>
      <c r="E149" s="140"/>
      <c r="F149" s="94">
        <v>387222.55</v>
      </c>
      <c r="G149" s="145">
        <v>3.8138343501963514E-3</v>
      </c>
    </row>
    <row r="150" spans="1:7" x14ac:dyDescent="0.2">
      <c r="A150" s="135" t="s">
        <v>480</v>
      </c>
      <c r="B150" s="135" t="s">
        <v>732</v>
      </c>
      <c r="C150" s="94">
        <v>207851746.19999999</v>
      </c>
      <c r="D150" s="94"/>
      <c r="E150" s="140"/>
      <c r="F150" s="94">
        <v>0</v>
      </c>
      <c r="G150" s="145">
        <v>0</v>
      </c>
    </row>
    <row r="151" spans="1:7" x14ac:dyDescent="0.2">
      <c r="A151" s="135" t="s">
        <v>481</v>
      </c>
      <c r="B151" s="135" t="s">
        <v>733</v>
      </c>
      <c r="C151" s="94">
        <v>216448568.50999999</v>
      </c>
      <c r="D151" s="94"/>
      <c r="E151" s="140"/>
      <c r="F151" s="94">
        <v>1138853.8</v>
      </c>
      <c r="G151" s="145">
        <v>5.2615446146846876E-3</v>
      </c>
    </row>
    <row r="152" spans="1:7" x14ac:dyDescent="0.2">
      <c r="A152" s="135" t="s">
        <v>482</v>
      </c>
      <c r="B152" s="135" t="s">
        <v>734</v>
      </c>
      <c r="C152" s="94">
        <v>35520000</v>
      </c>
      <c r="D152" s="94"/>
      <c r="E152" s="140"/>
      <c r="F152" s="94">
        <v>1604310.45</v>
      </c>
      <c r="G152" s="145">
        <v>4.516639780405405E-2</v>
      </c>
    </row>
    <row r="153" spans="1:7" x14ac:dyDescent="0.2">
      <c r="A153" s="135" t="s">
        <v>483</v>
      </c>
      <c r="B153" s="135" t="s">
        <v>735</v>
      </c>
      <c r="C153" s="94">
        <v>5948000</v>
      </c>
      <c r="D153" s="94"/>
      <c r="E153" s="140"/>
      <c r="F153" s="94">
        <v>0</v>
      </c>
      <c r="G153" s="145">
        <v>0</v>
      </c>
    </row>
    <row r="154" spans="1:7" x14ac:dyDescent="0.2">
      <c r="A154" s="135" t="s">
        <v>484</v>
      </c>
      <c r="B154" s="135" t="s">
        <v>736</v>
      </c>
      <c r="C154" s="94">
        <v>331899110</v>
      </c>
      <c r="D154" s="94"/>
      <c r="E154" s="140"/>
      <c r="F154" s="94">
        <v>6088100</v>
      </c>
      <c r="G154" s="145">
        <v>1.8343224843236246E-2</v>
      </c>
    </row>
    <row r="155" spans="1:7" x14ac:dyDescent="0.2">
      <c r="A155" s="135" t="s">
        <v>737</v>
      </c>
      <c r="B155" s="135" t="s">
        <v>738</v>
      </c>
      <c r="C155" s="94">
        <v>1758927890</v>
      </c>
      <c r="D155" s="94"/>
      <c r="E155" s="140"/>
      <c r="F155" s="94">
        <v>3861369.25</v>
      </c>
      <c r="G155" s="145">
        <v>2.1952970738328562E-3</v>
      </c>
    </row>
    <row r="156" spans="1:7" x14ac:dyDescent="0.2">
      <c r="A156" s="135" t="s">
        <v>485</v>
      </c>
      <c r="B156" s="135" t="s">
        <v>486</v>
      </c>
      <c r="C156" s="94">
        <v>1718507044</v>
      </c>
      <c r="D156" s="94"/>
      <c r="E156" s="140"/>
      <c r="F156" s="94">
        <v>3861369.25</v>
      </c>
      <c r="G156" s="145">
        <v>2.2469324542378774E-3</v>
      </c>
    </row>
    <row r="157" spans="1:7" x14ac:dyDescent="0.2">
      <c r="A157" s="135" t="s">
        <v>546</v>
      </c>
      <c r="B157" s="135" t="s">
        <v>547</v>
      </c>
      <c r="C157" s="94">
        <v>40420846</v>
      </c>
      <c r="D157" s="94"/>
      <c r="E157" s="140"/>
      <c r="F157" s="94">
        <v>0</v>
      </c>
      <c r="G157" s="145">
        <v>0</v>
      </c>
    </row>
    <row r="158" spans="1:7" x14ac:dyDescent="0.2">
      <c r="A158" s="135" t="s">
        <v>739</v>
      </c>
      <c r="B158" s="135" t="s">
        <v>740</v>
      </c>
      <c r="C158" s="94">
        <v>211756605</v>
      </c>
      <c r="D158" s="94"/>
      <c r="E158" s="140"/>
      <c r="F158" s="94">
        <v>1702284.54</v>
      </c>
      <c r="G158" s="145">
        <v>8.0388734037363328E-3</v>
      </c>
    </row>
    <row r="159" spans="1:7" x14ac:dyDescent="0.2">
      <c r="A159" s="135" t="s">
        <v>527</v>
      </c>
      <c r="B159" s="135" t="s">
        <v>528</v>
      </c>
      <c r="C159" s="94">
        <v>211756605</v>
      </c>
      <c r="D159" s="94"/>
      <c r="E159" s="140"/>
      <c r="F159" s="94">
        <v>1702284.54</v>
      </c>
      <c r="G159" s="145">
        <v>8.0388734037363328E-3</v>
      </c>
    </row>
    <row r="160" spans="1:7" s="139" customFormat="1" ht="15" x14ac:dyDescent="0.25">
      <c r="A160" s="136" t="s">
        <v>741</v>
      </c>
      <c r="B160" s="136" t="s">
        <v>742</v>
      </c>
      <c r="C160" s="137">
        <v>3625159667</v>
      </c>
      <c r="D160" s="137"/>
      <c r="E160" s="138"/>
      <c r="F160" s="137">
        <v>1109570441.4899998</v>
      </c>
      <c r="G160" s="144">
        <v>0.30607491625554373</v>
      </c>
    </row>
    <row r="161" spans="1:7" x14ac:dyDescent="0.2">
      <c r="A161" s="135" t="s">
        <v>743</v>
      </c>
      <c r="B161" s="135" t="s">
        <v>744</v>
      </c>
      <c r="C161" s="94">
        <v>1727295000</v>
      </c>
      <c r="D161" s="94"/>
      <c r="E161" s="140"/>
      <c r="F161" s="94">
        <v>267277759.54999998</v>
      </c>
      <c r="G161" s="145">
        <v>0.15473776022624972</v>
      </c>
    </row>
    <row r="162" spans="1:7" x14ac:dyDescent="0.2">
      <c r="A162" s="135" t="s">
        <v>745</v>
      </c>
      <c r="B162" s="135" t="s">
        <v>746</v>
      </c>
      <c r="C162" s="94">
        <v>1183000000</v>
      </c>
      <c r="D162" s="94"/>
      <c r="E162" s="140"/>
      <c r="F162" s="94">
        <v>2000000</v>
      </c>
      <c r="G162" s="145">
        <v>1.6906170752324597E-3</v>
      </c>
    </row>
    <row r="163" spans="1:7" x14ac:dyDescent="0.2">
      <c r="A163" s="135" t="s">
        <v>487</v>
      </c>
      <c r="B163" s="135" t="s">
        <v>747</v>
      </c>
      <c r="C163" s="94">
        <v>2000000</v>
      </c>
      <c r="D163" s="94"/>
      <c r="E163" s="140"/>
      <c r="F163" s="94">
        <v>2000000</v>
      </c>
      <c r="G163" s="145">
        <v>1</v>
      </c>
    </row>
    <row r="164" spans="1:7" x14ac:dyDescent="0.2">
      <c r="A164" s="135" t="s">
        <v>548</v>
      </c>
      <c r="B164" s="135" t="s">
        <v>748</v>
      </c>
      <c r="C164" s="94">
        <v>179500000</v>
      </c>
      <c r="D164" s="94"/>
      <c r="E164" s="140"/>
      <c r="F164" s="94">
        <v>0</v>
      </c>
      <c r="G164" s="145">
        <v>0</v>
      </c>
    </row>
    <row r="165" spans="1:7" x14ac:dyDescent="0.2">
      <c r="A165" s="135" t="s">
        <v>560</v>
      </c>
      <c r="B165" s="135" t="s">
        <v>749</v>
      </c>
      <c r="C165" s="94">
        <v>0</v>
      </c>
      <c r="D165" s="94"/>
      <c r="E165" s="140"/>
      <c r="F165" s="94">
        <v>0</v>
      </c>
      <c r="G165" s="145">
        <v>0</v>
      </c>
    </row>
    <row r="166" spans="1:7" x14ac:dyDescent="0.2">
      <c r="A166" s="135" t="s">
        <v>488</v>
      </c>
      <c r="B166" s="135" t="s">
        <v>750</v>
      </c>
      <c r="C166" s="94">
        <v>1001500000</v>
      </c>
      <c r="D166" s="94"/>
      <c r="E166" s="140"/>
      <c r="F166" s="94">
        <v>0</v>
      </c>
      <c r="G166" s="145">
        <v>0</v>
      </c>
    </row>
    <row r="167" spans="1:7" x14ac:dyDescent="0.2">
      <c r="A167" s="135" t="s">
        <v>751</v>
      </c>
      <c r="B167" s="135" t="s">
        <v>752</v>
      </c>
      <c r="C167" s="94">
        <v>544295000</v>
      </c>
      <c r="D167" s="94"/>
      <c r="E167" s="140"/>
      <c r="F167" s="94">
        <v>265277759.54999998</v>
      </c>
      <c r="G167" s="145">
        <v>0.48737864494437755</v>
      </c>
    </row>
    <row r="168" spans="1:7" x14ac:dyDescent="0.2">
      <c r="A168" s="135" t="s">
        <v>489</v>
      </c>
      <c r="B168" s="135" t="s">
        <v>753</v>
      </c>
      <c r="C168" s="94">
        <v>7245000</v>
      </c>
      <c r="D168" s="94"/>
      <c r="E168" s="140"/>
      <c r="F168" s="94">
        <v>3555543</v>
      </c>
      <c r="G168" s="145">
        <v>0.49075817805383021</v>
      </c>
    </row>
    <row r="169" spans="1:7" x14ac:dyDescent="0.2">
      <c r="A169" s="135" t="s">
        <v>506</v>
      </c>
      <c r="B169" s="135" t="s">
        <v>753</v>
      </c>
      <c r="C169" s="94">
        <v>3253000</v>
      </c>
      <c r="D169" s="94"/>
      <c r="E169" s="140"/>
      <c r="F169" s="94">
        <v>1521753</v>
      </c>
      <c r="G169" s="145">
        <v>0.4677998770365816</v>
      </c>
    </row>
    <row r="170" spans="1:7" x14ac:dyDescent="0.2">
      <c r="A170" s="135" t="s">
        <v>529</v>
      </c>
      <c r="B170" s="135" t="s">
        <v>753</v>
      </c>
      <c r="C170" s="94">
        <v>37074000</v>
      </c>
      <c r="D170" s="94"/>
      <c r="E170" s="140"/>
      <c r="F170" s="94">
        <v>17919557.579999998</v>
      </c>
      <c r="G170" s="145">
        <v>0.4833456756756756</v>
      </c>
    </row>
    <row r="171" spans="1:7" x14ac:dyDescent="0.2">
      <c r="A171" s="135" t="s">
        <v>549</v>
      </c>
      <c r="B171" s="135" t="s">
        <v>753</v>
      </c>
      <c r="C171" s="94">
        <v>273390000</v>
      </c>
      <c r="D171" s="94"/>
      <c r="E171" s="140"/>
      <c r="F171" s="94">
        <v>133696529</v>
      </c>
      <c r="G171" s="145">
        <v>0.48903225794652327</v>
      </c>
    </row>
    <row r="172" spans="1:7" x14ac:dyDescent="0.2">
      <c r="A172" s="135" t="s">
        <v>561</v>
      </c>
      <c r="B172" s="135" t="s">
        <v>753</v>
      </c>
      <c r="C172" s="94">
        <v>59388000</v>
      </c>
      <c r="D172" s="94"/>
      <c r="E172" s="140"/>
      <c r="F172" s="94">
        <v>28681441.449999999</v>
      </c>
      <c r="G172" s="145">
        <v>0.48295011534316695</v>
      </c>
    </row>
    <row r="173" spans="1:7" x14ac:dyDescent="0.2">
      <c r="A173" s="135" t="s">
        <v>490</v>
      </c>
      <c r="B173" s="135" t="s">
        <v>754</v>
      </c>
      <c r="C173" s="94">
        <v>3123000</v>
      </c>
      <c r="D173" s="94"/>
      <c r="E173" s="140"/>
      <c r="F173" s="94">
        <v>1532560</v>
      </c>
      <c r="G173" s="145">
        <v>0.49073326929234712</v>
      </c>
    </row>
    <row r="174" spans="1:7" x14ac:dyDescent="0.2">
      <c r="A174" s="135" t="s">
        <v>507</v>
      </c>
      <c r="B174" s="135" t="s">
        <v>754</v>
      </c>
      <c r="C174" s="94">
        <v>1402000</v>
      </c>
      <c r="D174" s="94"/>
      <c r="E174" s="140"/>
      <c r="F174" s="94">
        <v>655926</v>
      </c>
      <c r="G174" s="145">
        <v>0.46785021398002852</v>
      </c>
    </row>
    <row r="175" spans="1:7" x14ac:dyDescent="0.2">
      <c r="A175" s="135" t="s">
        <v>530</v>
      </c>
      <c r="B175" s="135" t="s">
        <v>754</v>
      </c>
      <c r="C175" s="94">
        <v>15980000</v>
      </c>
      <c r="D175" s="94"/>
      <c r="E175" s="140"/>
      <c r="F175" s="94">
        <v>7723947.2400000002</v>
      </c>
      <c r="G175" s="145">
        <v>0.4833508911138924</v>
      </c>
    </row>
    <row r="176" spans="1:7" x14ac:dyDescent="0.2">
      <c r="A176" s="135" t="s">
        <v>550</v>
      </c>
      <c r="B176" s="135" t="s">
        <v>754</v>
      </c>
      <c r="C176" s="94">
        <v>117841000</v>
      </c>
      <c r="D176" s="94"/>
      <c r="E176" s="140"/>
      <c r="F176" s="94">
        <v>57627812</v>
      </c>
      <c r="G176" s="145">
        <v>0.48903023565652021</v>
      </c>
    </row>
    <row r="177" spans="1:7" x14ac:dyDescent="0.2">
      <c r="A177" s="135" t="s">
        <v>562</v>
      </c>
      <c r="B177" s="135" t="s">
        <v>754</v>
      </c>
      <c r="C177" s="94">
        <v>25599000</v>
      </c>
      <c r="D177" s="94"/>
      <c r="E177" s="140"/>
      <c r="F177" s="94">
        <v>12362690.279999999</v>
      </c>
      <c r="G177" s="145">
        <v>0.48293645376772526</v>
      </c>
    </row>
    <row r="178" spans="1:7" x14ac:dyDescent="0.2">
      <c r="A178" s="135" t="s">
        <v>755</v>
      </c>
      <c r="B178" s="135" t="s">
        <v>756</v>
      </c>
      <c r="C178" s="94">
        <v>400000000</v>
      </c>
      <c r="D178" s="94"/>
      <c r="E178" s="140"/>
      <c r="F178" s="94">
        <v>148000000</v>
      </c>
      <c r="G178" s="145">
        <v>0.37</v>
      </c>
    </row>
    <row r="179" spans="1:7" x14ac:dyDescent="0.2">
      <c r="A179" s="135" t="s">
        <v>551</v>
      </c>
      <c r="B179" s="135" t="s">
        <v>757</v>
      </c>
      <c r="C179" s="94">
        <v>400000000</v>
      </c>
      <c r="D179" s="94"/>
      <c r="E179" s="140"/>
      <c r="F179" s="94">
        <v>148000000</v>
      </c>
      <c r="G179" s="145">
        <v>0.37</v>
      </c>
    </row>
    <row r="180" spans="1:7" x14ac:dyDescent="0.2">
      <c r="A180" s="135" t="s">
        <v>758</v>
      </c>
      <c r="B180" s="135" t="s">
        <v>759</v>
      </c>
      <c r="C180" s="94">
        <v>1067274667</v>
      </c>
      <c r="D180" s="94"/>
      <c r="E180" s="140"/>
      <c r="F180" s="94">
        <v>514304051.32999998</v>
      </c>
      <c r="G180" s="145">
        <v>0.48188537330849995</v>
      </c>
    </row>
    <row r="181" spans="1:7" x14ac:dyDescent="0.2">
      <c r="A181" s="135" t="s">
        <v>491</v>
      </c>
      <c r="B181" s="135" t="s">
        <v>492</v>
      </c>
      <c r="C181" s="94">
        <v>699942167</v>
      </c>
      <c r="D181" s="94"/>
      <c r="E181" s="140"/>
      <c r="F181" s="94">
        <v>345041043.32999998</v>
      </c>
      <c r="G181" s="145">
        <v>0.49295650354781378</v>
      </c>
    </row>
    <row r="182" spans="1:7" x14ac:dyDescent="0.2">
      <c r="A182" s="135" t="s">
        <v>493</v>
      </c>
      <c r="B182" s="135" t="s">
        <v>494</v>
      </c>
      <c r="C182" s="94">
        <v>367332500</v>
      </c>
      <c r="D182" s="94"/>
      <c r="E182" s="140"/>
      <c r="F182" s="94">
        <v>169263008</v>
      </c>
      <c r="G182" s="145">
        <v>0.46078963337031165</v>
      </c>
    </row>
    <row r="183" spans="1:7" x14ac:dyDescent="0.2">
      <c r="A183" s="135" t="s">
        <v>760</v>
      </c>
      <c r="B183" s="135" t="s">
        <v>761</v>
      </c>
      <c r="C183" s="94">
        <v>138101000</v>
      </c>
      <c r="D183" s="94"/>
      <c r="E183" s="140"/>
      <c r="F183" s="94">
        <v>36746064.060000002</v>
      </c>
      <c r="G183" s="145">
        <v>0.2660810860167559</v>
      </c>
    </row>
    <row r="184" spans="1:7" x14ac:dyDescent="0.2">
      <c r="A184" s="135" t="s">
        <v>495</v>
      </c>
      <c r="B184" s="135" t="s">
        <v>496</v>
      </c>
      <c r="C184" s="94">
        <v>107201000</v>
      </c>
      <c r="D184" s="94"/>
      <c r="E184" s="140"/>
      <c r="F184" s="94">
        <v>10510345.65</v>
      </c>
      <c r="G184" s="145">
        <v>9.8043354539603181E-2</v>
      </c>
    </row>
    <row r="185" spans="1:7" x14ac:dyDescent="0.2">
      <c r="A185" s="135" t="s">
        <v>497</v>
      </c>
      <c r="B185" s="135" t="s">
        <v>762</v>
      </c>
      <c r="C185" s="94">
        <v>30900000</v>
      </c>
      <c r="D185" s="94"/>
      <c r="E185" s="140"/>
      <c r="F185" s="94">
        <v>26235718.41</v>
      </c>
      <c r="G185" s="145">
        <v>0.8490523757281554</v>
      </c>
    </row>
    <row r="186" spans="1:7" x14ac:dyDescent="0.2">
      <c r="A186" s="135" t="s">
        <v>763</v>
      </c>
      <c r="B186" s="135" t="s">
        <v>764</v>
      </c>
      <c r="C186" s="94">
        <v>292489000</v>
      </c>
      <c r="D186" s="94"/>
      <c r="E186" s="140"/>
      <c r="F186" s="94">
        <v>143242566.55000001</v>
      </c>
      <c r="G186" s="145">
        <v>0.48973659368386507</v>
      </c>
    </row>
    <row r="187" spans="1:7" x14ac:dyDescent="0.2">
      <c r="A187" s="135" t="s">
        <v>765</v>
      </c>
      <c r="B187" s="135" t="s">
        <v>766</v>
      </c>
      <c r="C187" s="94">
        <v>292489000</v>
      </c>
      <c r="D187" s="94"/>
      <c r="E187" s="140"/>
      <c r="F187" s="94">
        <v>143242566.55000001</v>
      </c>
      <c r="G187" s="145">
        <v>0.48973659368386507</v>
      </c>
    </row>
    <row r="188" spans="1:7" x14ac:dyDescent="0.2">
      <c r="A188" s="135" t="s">
        <v>498</v>
      </c>
      <c r="B188" s="135" t="s">
        <v>767</v>
      </c>
      <c r="C188" s="94">
        <v>289489000</v>
      </c>
      <c r="D188" s="94"/>
      <c r="E188" s="140"/>
      <c r="F188" s="94">
        <v>140244500</v>
      </c>
      <c r="G188" s="145">
        <v>0.48445536790689803</v>
      </c>
    </row>
    <row r="189" spans="1:7" x14ac:dyDescent="0.2">
      <c r="A189" s="135" t="s">
        <v>499</v>
      </c>
      <c r="B189" s="135" t="s">
        <v>768</v>
      </c>
      <c r="C189" s="94">
        <v>3000000</v>
      </c>
      <c r="D189" s="94"/>
      <c r="E189" s="140"/>
      <c r="F189" s="94">
        <v>2998066.55</v>
      </c>
      <c r="G189" s="145">
        <v>0.99935551666666655</v>
      </c>
    </row>
    <row r="190" spans="1:7" s="139" customFormat="1" ht="15" x14ac:dyDescent="0.25">
      <c r="A190" s="136" t="s">
        <v>769</v>
      </c>
      <c r="B190" s="136" t="s">
        <v>770</v>
      </c>
      <c r="C190" s="137">
        <v>3307500000</v>
      </c>
      <c r="D190" s="137"/>
      <c r="E190" s="138"/>
      <c r="F190" s="137">
        <v>0</v>
      </c>
      <c r="G190" s="144">
        <v>0</v>
      </c>
    </row>
    <row r="191" spans="1:7" x14ac:dyDescent="0.2">
      <c r="A191" s="135" t="s">
        <v>771</v>
      </c>
      <c r="B191" s="135" t="s">
        <v>772</v>
      </c>
      <c r="C191" s="94">
        <v>3307500000</v>
      </c>
      <c r="D191" s="94"/>
      <c r="E191" s="140"/>
      <c r="F191" s="94">
        <v>0</v>
      </c>
      <c r="G191" s="145">
        <v>0</v>
      </c>
    </row>
    <row r="192" spans="1:7" x14ac:dyDescent="0.2">
      <c r="A192" s="135" t="s">
        <v>773</v>
      </c>
      <c r="B192" s="135" t="s">
        <v>774</v>
      </c>
      <c r="C192" s="94">
        <v>3307500000</v>
      </c>
      <c r="D192" s="94"/>
      <c r="E192" s="140"/>
      <c r="F192" s="94">
        <v>0</v>
      </c>
      <c r="G192" s="145">
        <v>0</v>
      </c>
    </row>
    <row r="193" spans="1:7" x14ac:dyDescent="0.2">
      <c r="A193" s="135" t="s">
        <v>552</v>
      </c>
      <c r="B193" s="135" t="s">
        <v>775</v>
      </c>
      <c r="C193" s="94">
        <v>3307500000</v>
      </c>
      <c r="D193" s="94"/>
      <c r="E193" s="140"/>
      <c r="F193" s="94">
        <v>0</v>
      </c>
      <c r="G193" s="145">
        <v>0</v>
      </c>
    </row>
    <row r="194" spans="1:7" x14ac:dyDescent="0.2">
      <c r="A194" s="135" t="s">
        <v>553</v>
      </c>
      <c r="B194" s="135" t="s">
        <v>748</v>
      </c>
      <c r="C194" s="94">
        <v>0</v>
      </c>
      <c r="D194" s="94"/>
      <c r="E194" s="140"/>
      <c r="F194" s="94">
        <v>0</v>
      </c>
      <c r="G194" s="145">
        <v>0</v>
      </c>
    </row>
    <row r="195" spans="1:7" ht="18" customHeight="1" x14ac:dyDescent="0.2">
      <c r="A195" s="141">
        <v>214</v>
      </c>
      <c r="B195" s="141" t="s">
        <v>776</v>
      </c>
      <c r="C195" s="142">
        <v>118142000000</v>
      </c>
      <c r="D195" s="142">
        <v>0</v>
      </c>
      <c r="E195" s="143">
        <v>0</v>
      </c>
      <c r="F195" s="142">
        <v>46072129355.349998</v>
      </c>
      <c r="G195" s="143">
        <v>0.3899724852749234</v>
      </c>
    </row>
    <row r="196" spans="1:7" x14ac:dyDescent="0.2">
      <c r="C196" s="3">
        <v>0</v>
      </c>
      <c r="D196" s="3">
        <v>312467000</v>
      </c>
      <c r="F196" s="3">
        <v>0</v>
      </c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D12"/>
  <sheetViews>
    <sheetView workbookViewId="0">
      <selection activeCell="E34" sqref="E34"/>
    </sheetView>
  </sheetViews>
  <sheetFormatPr baseColWidth="10" defaultRowHeight="12.75" x14ac:dyDescent="0.2"/>
  <cols>
    <col min="1" max="1" width="25.140625" bestFit="1" customWidth="1"/>
    <col min="2" max="2" width="18.28515625" bestFit="1" customWidth="1"/>
    <col min="3" max="3" width="16.42578125" bestFit="1" customWidth="1"/>
  </cols>
  <sheetData>
    <row r="1" spans="1:4" ht="15.75" x14ac:dyDescent="0.25">
      <c r="A1" s="124" t="s">
        <v>777</v>
      </c>
      <c r="B1" s="125"/>
      <c r="C1" s="125"/>
      <c r="D1" s="125"/>
    </row>
    <row r="2" spans="1:4" ht="15.75" x14ac:dyDescent="0.25">
      <c r="A2" s="126" t="s">
        <v>589</v>
      </c>
      <c r="B2" s="127"/>
      <c r="C2" s="127"/>
      <c r="D2" s="127"/>
    </row>
    <row r="3" spans="1:4" ht="15.75" x14ac:dyDescent="0.25">
      <c r="A3" s="126" t="s">
        <v>590</v>
      </c>
      <c r="B3" s="127"/>
      <c r="C3" s="127"/>
      <c r="D3" s="127"/>
    </row>
    <row r="4" spans="1:4" ht="16.5" thickBot="1" x14ac:dyDescent="0.3">
      <c r="A4" s="146"/>
      <c r="B4" s="147"/>
      <c r="C4" s="147"/>
      <c r="D4" s="147"/>
    </row>
    <row r="5" spans="1:4" ht="15" customHeight="1" x14ac:dyDescent="0.2">
      <c r="A5" s="155" t="s">
        <v>563</v>
      </c>
      <c r="B5" s="148" t="s">
        <v>778</v>
      </c>
      <c r="C5" s="148" t="s">
        <v>780</v>
      </c>
      <c r="D5" s="148" t="s">
        <v>779</v>
      </c>
    </row>
    <row r="6" spans="1:4" ht="15" x14ac:dyDescent="0.2">
      <c r="A6" s="149" t="s">
        <v>564</v>
      </c>
      <c r="B6" s="150">
        <v>83795443000</v>
      </c>
      <c r="C6" s="150">
        <v>38198264867.190002</v>
      </c>
      <c r="D6" s="151">
        <v>0.45585133868425282</v>
      </c>
    </row>
    <row r="7" spans="1:4" ht="15" x14ac:dyDescent="0.2">
      <c r="A7" s="149" t="s">
        <v>565</v>
      </c>
      <c r="B7" s="150">
        <v>8866958817</v>
      </c>
      <c r="C7" s="150">
        <v>2658174341.6900001</v>
      </c>
      <c r="D7" s="151">
        <v>0.29978422101089142</v>
      </c>
    </row>
    <row r="8" spans="1:4" ht="15" x14ac:dyDescent="0.2">
      <c r="A8" s="149" t="s">
        <v>566</v>
      </c>
      <c r="B8" s="150">
        <v>15621206261</v>
      </c>
      <c r="C8" s="150">
        <v>4091337564.3900003</v>
      </c>
      <c r="D8" s="151">
        <v>0.26190919548924074</v>
      </c>
    </row>
    <row r="9" spans="1:4" ht="15" x14ac:dyDescent="0.2">
      <c r="A9" s="149" t="s">
        <v>567</v>
      </c>
      <c r="B9" s="150">
        <v>2925732255</v>
      </c>
      <c r="C9" s="150">
        <v>14782140.59</v>
      </c>
      <c r="D9" s="151">
        <v>5.0524584280525701E-3</v>
      </c>
    </row>
    <row r="10" spans="1:4" ht="15" x14ac:dyDescent="0.2">
      <c r="A10" s="149" t="s">
        <v>568</v>
      </c>
      <c r="B10" s="150">
        <v>3625159667</v>
      </c>
      <c r="C10" s="150">
        <v>1109570441.4899998</v>
      </c>
      <c r="D10" s="151">
        <v>0.30607491625554373</v>
      </c>
    </row>
    <row r="11" spans="1:4" ht="15" x14ac:dyDescent="0.2">
      <c r="A11" s="149" t="s">
        <v>569</v>
      </c>
      <c r="B11" s="150">
        <v>3307500000</v>
      </c>
      <c r="C11" s="150">
        <v>0</v>
      </c>
      <c r="D11" s="151">
        <v>0</v>
      </c>
    </row>
    <row r="12" spans="1:4" ht="15.75" thickBot="1" x14ac:dyDescent="0.25">
      <c r="A12" s="152" t="s">
        <v>403</v>
      </c>
      <c r="B12" s="153">
        <v>118142000000</v>
      </c>
      <c r="C12" s="153">
        <v>46072129355.349998</v>
      </c>
      <c r="D12" s="154">
        <v>0.3899724852749234</v>
      </c>
    </row>
  </sheetData>
  <mergeCells count="3">
    <mergeCell ref="A1:D1"/>
    <mergeCell ref="A2:D2"/>
    <mergeCell ref="A3:D3"/>
  </mergeCells>
  <conditionalFormatting sqref="D6:D11">
    <cfRule type="cellIs" dxfId="0" priority="1" operator="greaterThan">
      <formula>70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E525"/>
  <sheetViews>
    <sheetView workbookViewId="0">
      <selection activeCell="C27" sqref="C27"/>
    </sheetView>
  </sheetViews>
  <sheetFormatPr baseColWidth="10" defaultRowHeight="12.75" x14ac:dyDescent="0.2"/>
  <cols>
    <col min="1" max="1" width="15.5703125" customWidth="1"/>
    <col min="2" max="2" width="35.28515625" customWidth="1"/>
    <col min="3" max="3" width="19.5703125" bestFit="1" customWidth="1"/>
    <col min="4" max="4" width="18.85546875" bestFit="1" customWidth="1"/>
    <col min="5" max="5" width="9.7109375" bestFit="1" customWidth="1"/>
  </cols>
  <sheetData>
    <row r="1" spans="1:5" ht="15.75" x14ac:dyDescent="0.25">
      <c r="A1" s="124" t="s">
        <v>586</v>
      </c>
      <c r="B1" s="125"/>
      <c r="C1" s="125"/>
      <c r="D1" s="125"/>
      <c r="E1" s="125"/>
    </row>
    <row r="2" spans="1:5" ht="15.75" x14ac:dyDescent="0.25">
      <c r="A2" s="126" t="s">
        <v>587</v>
      </c>
      <c r="B2" s="127"/>
      <c r="C2" s="127"/>
      <c r="D2" s="127"/>
      <c r="E2" s="127"/>
    </row>
    <row r="3" spans="1:5" ht="15.75" x14ac:dyDescent="0.25">
      <c r="A3" s="126" t="s">
        <v>784</v>
      </c>
      <c r="B3" s="127"/>
      <c r="C3" s="127"/>
      <c r="D3" s="127"/>
      <c r="E3" s="127"/>
    </row>
    <row r="4" spans="1:5" ht="15.75" x14ac:dyDescent="0.25">
      <c r="A4" s="128" t="s">
        <v>589</v>
      </c>
      <c r="B4" s="129"/>
      <c r="C4" s="129"/>
      <c r="D4" s="129"/>
      <c r="E4" s="129"/>
    </row>
    <row r="5" spans="1:5" ht="15.75" x14ac:dyDescent="0.25">
      <c r="A5" s="126" t="s">
        <v>591</v>
      </c>
      <c r="B5" s="127"/>
      <c r="C5" s="127"/>
      <c r="D5" s="127"/>
      <c r="E5" s="127"/>
    </row>
    <row r="6" spans="1:5" ht="13.5" thickBot="1" x14ac:dyDescent="0.25">
      <c r="A6" s="132"/>
      <c r="B6" s="133"/>
      <c r="C6" s="133"/>
      <c r="D6" s="133"/>
      <c r="E6" s="133"/>
    </row>
    <row r="7" spans="1:5" x14ac:dyDescent="0.2">
      <c r="A7" s="134" t="s">
        <v>592</v>
      </c>
      <c r="B7" s="134" t="s">
        <v>782</v>
      </c>
      <c r="C7" s="134" t="s">
        <v>593</v>
      </c>
      <c r="D7" s="134" t="s">
        <v>394</v>
      </c>
      <c r="E7" s="134" t="s">
        <v>596</v>
      </c>
    </row>
    <row r="8" spans="1:5" s="51" customFormat="1" ht="14.25" x14ac:dyDescent="0.2">
      <c r="A8" s="166" t="s">
        <v>341</v>
      </c>
      <c r="B8" s="167"/>
      <c r="C8" s="62">
        <v>3482733000</v>
      </c>
      <c r="D8" s="62">
        <v>1056540759.37</v>
      </c>
      <c r="E8" s="168">
        <v>0.30336542002214928</v>
      </c>
    </row>
    <row r="9" spans="1:5" s="161" customFormat="1" ht="15" x14ac:dyDescent="0.25">
      <c r="A9" s="158" t="s">
        <v>597</v>
      </c>
      <c r="B9" s="158" t="s">
        <v>1</v>
      </c>
      <c r="C9" s="159">
        <v>1597555000</v>
      </c>
      <c r="D9" s="159">
        <v>733797253.86000001</v>
      </c>
      <c r="E9" s="160">
        <v>0.45932518996842048</v>
      </c>
    </row>
    <row r="10" spans="1:5" s="139" customFormat="1" ht="15" x14ac:dyDescent="0.25">
      <c r="A10" s="136" t="s">
        <v>598</v>
      </c>
      <c r="B10" s="136" t="s">
        <v>599</v>
      </c>
      <c r="C10" s="137">
        <v>618732000</v>
      </c>
      <c r="D10" s="137">
        <v>282507004.08999997</v>
      </c>
      <c r="E10" s="157">
        <v>0.4565902589327851</v>
      </c>
    </row>
    <row r="11" spans="1:5" x14ac:dyDescent="0.2">
      <c r="A11" s="135" t="s">
        <v>404</v>
      </c>
      <c r="B11" s="135" t="s">
        <v>600</v>
      </c>
      <c r="C11" s="94">
        <v>618732000</v>
      </c>
      <c r="D11" s="94">
        <v>282507004.08999997</v>
      </c>
      <c r="E11" s="162">
        <v>0.4565902589327851</v>
      </c>
    </row>
    <row r="12" spans="1:5" s="139" customFormat="1" ht="15" x14ac:dyDescent="0.25">
      <c r="A12" s="136" t="s">
        <v>601</v>
      </c>
      <c r="B12" s="136" t="s">
        <v>602</v>
      </c>
      <c r="C12" s="137">
        <v>2250000</v>
      </c>
      <c r="D12" s="137">
        <v>0</v>
      </c>
      <c r="E12" s="157">
        <v>0</v>
      </c>
    </row>
    <row r="13" spans="1:5" x14ac:dyDescent="0.2">
      <c r="A13" s="135" t="s">
        <v>405</v>
      </c>
      <c r="B13" s="135" t="s">
        <v>603</v>
      </c>
      <c r="C13" s="94">
        <v>2250000</v>
      </c>
      <c r="D13" s="94">
        <v>0</v>
      </c>
      <c r="E13" s="162">
        <v>0</v>
      </c>
    </row>
    <row r="14" spans="1:5" s="139" customFormat="1" ht="15" x14ac:dyDescent="0.25">
      <c r="A14" s="136" t="s">
        <v>605</v>
      </c>
      <c r="B14" s="136" t="s">
        <v>606</v>
      </c>
      <c r="C14" s="137">
        <v>735119000</v>
      </c>
      <c r="D14" s="137">
        <v>332714390.76999998</v>
      </c>
      <c r="E14" s="157">
        <v>0.45259936251137567</v>
      </c>
    </row>
    <row r="15" spans="1:5" x14ac:dyDescent="0.2">
      <c r="A15" s="135" t="s">
        <v>406</v>
      </c>
      <c r="B15" s="135" t="s">
        <v>607</v>
      </c>
      <c r="C15" s="94">
        <v>148324000</v>
      </c>
      <c r="D15" s="94">
        <v>70006033.769999996</v>
      </c>
      <c r="E15" s="162">
        <v>0.47198048710930124</v>
      </c>
    </row>
    <row r="16" spans="1:5" x14ac:dyDescent="0.2">
      <c r="A16" s="135" t="s">
        <v>407</v>
      </c>
      <c r="B16" s="135" t="s">
        <v>608</v>
      </c>
      <c r="C16" s="94">
        <v>332467000</v>
      </c>
      <c r="D16" s="94">
        <v>149948881.13999999</v>
      </c>
      <c r="E16" s="162">
        <v>0.45101884138876935</v>
      </c>
    </row>
    <row r="17" spans="1:5" x14ac:dyDescent="0.2">
      <c r="A17" s="135" t="s">
        <v>408</v>
      </c>
      <c r="B17" s="135" t="s">
        <v>409</v>
      </c>
      <c r="C17" s="94">
        <v>107000000</v>
      </c>
      <c r="D17" s="94">
        <v>0</v>
      </c>
      <c r="E17" s="162">
        <v>0</v>
      </c>
    </row>
    <row r="18" spans="1:5" x14ac:dyDescent="0.2">
      <c r="A18" s="135" t="s">
        <v>410</v>
      </c>
      <c r="B18" s="135" t="s">
        <v>411</v>
      </c>
      <c r="C18" s="94">
        <v>93000000</v>
      </c>
      <c r="D18" s="94">
        <v>88174212.609999999</v>
      </c>
      <c r="E18" s="162">
        <v>0.9481098130107527</v>
      </c>
    </row>
    <row r="19" spans="1:5" x14ac:dyDescent="0.2">
      <c r="A19" s="135" t="s">
        <v>412</v>
      </c>
      <c r="B19" s="135" t="s">
        <v>609</v>
      </c>
      <c r="C19" s="94">
        <v>54328000</v>
      </c>
      <c r="D19" s="94">
        <v>24585263.25</v>
      </c>
      <c r="E19" s="162">
        <v>0.45253392817699895</v>
      </c>
    </row>
    <row r="20" spans="1:5" s="139" customFormat="1" ht="15" x14ac:dyDescent="0.25">
      <c r="A20" s="136" t="s">
        <v>610</v>
      </c>
      <c r="B20" s="136" t="s">
        <v>611</v>
      </c>
      <c r="C20" s="137">
        <v>121788000</v>
      </c>
      <c r="D20" s="137">
        <v>59833718</v>
      </c>
      <c r="E20" s="157">
        <v>0.49129403553716294</v>
      </c>
    </row>
    <row r="21" spans="1:5" x14ac:dyDescent="0.2">
      <c r="A21" s="135" t="s">
        <v>612</v>
      </c>
      <c r="B21" s="135" t="s">
        <v>613</v>
      </c>
      <c r="C21" s="94">
        <v>115542000</v>
      </c>
      <c r="D21" s="94">
        <v>56770370</v>
      </c>
      <c r="E21" s="162">
        <v>0.49133968600162714</v>
      </c>
    </row>
    <row r="22" spans="1:5" x14ac:dyDescent="0.2">
      <c r="A22" s="135" t="s">
        <v>413</v>
      </c>
      <c r="B22" s="135" t="s">
        <v>614</v>
      </c>
      <c r="C22" s="94">
        <v>115542000</v>
      </c>
      <c r="D22" s="94">
        <v>56770370</v>
      </c>
      <c r="E22" s="162">
        <v>0.49133968600162714</v>
      </c>
    </row>
    <row r="23" spans="1:5" x14ac:dyDescent="0.2">
      <c r="A23" s="135" t="s">
        <v>615</v>
      </c>
      <c r="B23" s="135" t="s">
        <v>616</v>
      </c>
      <c r="C23" s="94">
        <v>6246000</v>
      </c>
      <c r="D23" s="94">
        <v>3063348</v>
      </c>
      <c r="E23" s="162">
        <v>0.49044956772334292</v>
      </c>
    </row>
    <row r="24" spans="1:5" x14ac:dyDescent="0.2">
      <c r="A24" s="135" t="s">
        <v>414</v>
      </c>
      <c r="B24" s="135" t="s">
        <v>617</v>
      </c>
      <c r="C24" s="94">
        <v>6246000</v>
      </c>
      <c r="D24" s="94">
        <v>3063348</v>
      </c>
      <c r="E24" s="162">
        <v>0.49044956772334292</v>
      </c>
    </row>
    <row r="25" spans="1:5" s="139" customFormat="1" ht="15" x14ac:dyDescent="0.25">
      <c r="A25" s="136" t="s">
        <v>618</v>
      </c>
      <c r="B25" s="136" t="s">
        <v>619</v>
      </c>
      <c r="C25" s="137">
        <v>119666000</v>
      </c>
      <c r="D25" s="137">
        <v>58742141</v>
      </c>
      <c r="E25" s="157">
        <v>0.49088413584476792</v>
      </c>
    </row>
    <row r="26" spans="1:5" x14ac:dyDescent="0.2">
      <c r="A26" s="135" t="s">
        <v>620</v>
      </c>
      <c r="B26" s="135" t="s">
        <v>621</v>
      </c>
      <c r="C26" s="94">
        <v>63455000</v>
      </c>
      <c r="D26" s="94">
        <v>31172034</v>
      </c>
      <c r="E26" s="162">
        <v>0.49124630052793317</v>
      </c>
    </row>
    <row r="27" spans="1:5" x14ac:dyDescent="0.2">
      <c r="A27" s="135" t="s">
        <v>415</v>
      </c>
      <c r="B27" s="135" t="s">
        <v>622</v>
      </c>
      <c r="C27" s="94">
        <v>63455000</v>
      </c>
      <c r="D27" s="94">
        <v>31172034</v>
      </c>
      <c r="E27" s="162">
        <v>0.49124630052793317</v>
      </c>
    </row>
    <row r="28" spans="1:5" x14ac:dyDescent="0.2">
      <c r="A28" s="135" t="s">
        <v>623</v>
      </c>
      <c r="B28" s="135" t="s">
        <v>624</v>
      </c>
      <c r="C28" s="94">
        <v>18737000</v>
      </c>
      <c r="D28" s="94">
        <v>9190043</v>
      </c>
      <c r="E28" s="162">
        <v>0.49047568981160272</v>
      </c>
    </row>
    <row r="29" spans="1:5" x14ac:dyDescent="0.2">
      <c r="A29" s="135" t="s">
        <v>416</v>
      </c>
      <c r="B29" s="135" t="s">
        <v>625</v>
      </c>
      <c r="C29" s="94">
        <v>18737000</v>
      </c>
      <c r="D29" s="94">
        <v>9190043</v>
      </c>
      <c r="E29" s="162">
        <v>0.49047568981160272</v>
      </c>
    </row>
    <row r="30" spans="1:5" x14ac:dyDescent="0.2">
      <c r="A30" s="135" t="s">
        <v>626</v>
      </c>
      <c r="B30" s="135" t="s">
        <v>627</v>
      </c>
      <c r="C30" s="94">
        <v>37474000</v>
      </c>
      <c r="D30" s="94">
        <v>18380064</v>
      </c>
      <c r="E30" s="162">
        <v>0.49047510273789829</v>
      </c>
    </row>
    <row r="31" spans="1:5" x14ac:dyDescent="0.2">
      <c r="A31" s="135" t="s">
        <v>417</v>
      </c>
      <c r="B31" s="135" t="s">
        <v>628</v>
      </c>
      <c r="C31" s="94">
        <v>37474000</v>
      </c>
      <c r="D31" s="94">
        <v>18380064</v>
      </c>
      <c r="E31" s="162">
        <v>0.49047510273789829</v>
      </c>
    </row>
    <row r="32" spans="1:5" s="161" customFormat="1" ht="15" x14ac:dyDescent="0.25">
      <c r="A32" s="158" t="s">
        <v>635</v>
      </c>
      <c r="B32" s="158" t="s">
        <v>636</v>
      </c>
      <c r="C32" s="163">
        <v>452658801</v>
      </c>
      <c r="D32" s="163">
        <v>139753728.09999999</v>
      </c>
      <c r="E32" s="164">
        <v>0.3087396683578455</v>
      </c>
    </row>
    <row r="33" spans="1:5" s="139" customFormat="1" ht="15" x14ac:dyDescent="0.25">
      <c r="A33" s="136" t="s">
        <v>637</v>
      </c>
      <c r="B33" s="136" t="s">
        <v>638</v>
      </c>
      <c r="C33" s="137">
        <v>171096000</v>
      </c>
      <c r="D33" s="137">
        <v>49789985.68</v>
      </c>
      <c r="E33" s="157">
        <v>0.29100613503530182</v>
      </c>
    </row>
    <row r="34" spans="1:5" hidden="1" x14ac:dyDescent="0.2">
      <c r="A34" s="135" t="s">
        <v>418</v>
      </c>
      <c r="B34" s="135" t="s">
        <v>639</v>
      </c>
      <c r="C34" s="94">
        <v>0</v>
      </c>
      <c r="D34" s="94">
        <v>0</v>
      </c>
      <c r="E34" s="162">
        <v>0</v>
      </c>
    </row>
    <row r="35" spans="1:5" x14ac:dyDescent="0.2">
      <c r="A35" s="135" t="s">
        <v>419</v>
      </c>
      <c r="B35" s="135" t="s">
        <v>641</v>
      </c>
      <c r="C35" s="94">
        <v>171000000</v>
      </c>
      <c r="D35" s="94">
        <v>49722204.43</v>
      </c>
      <c r="E35" s="162">
        <v>0.2907731253216374</v>
      </c>
    </row>
    <row r="36" spans="1:5" x14ac:dyDescent="0.2">
      <c r="A36" s="135" t="s">
        <v>420</v>
      </c>
      <c r="B36" s="135" t="s">
        <v>421</v>
      </c>
      <c r="C36" s="94">
        <v>96000</v>
      </c>
      <c r="D36" s="94">
        <v>67781.25</v>
      </c>
      <c r="E36" s="162">
        <v>0.7060546875</v>
      </c>
    </row>
    <row r="37" spans="1:5" s="139" customFormat="1" ht="15" x14ac:dyDescent="0.25">
      <c r="A37" s="136" t="s">
        <v>643</v>
      </c>
      <c r="B37" s="136" t="s">
        <v>644</v>
      </c>
      <c r="C37" s="137">
        <v>136015000</v>
      </c>
      <c r="D37" s="137">
        <v>49538666</v>
      </c>
      <c r="E37" s="157">
        <v>0.36421472631695034</v>
      </c>
    </row>
    <row r="38" spans="1:5" x14ac:dyDescent="0.2">
      <c r="A38" s="135" t="s">
        <v>422</v>
      </c>
      <c r="B38" s="135" t="s">
        <v>645</v>
      </c>
      <c r="C38" s="94">
        <v>5400000</v>
      </c>
      <c r="D38" s="94">
        <v>1688886</v>
      </c>
      <c r="E38" s="162">
        <v>0.31275666666666668</v>
      </c>
    </row>
    <row r="39" spans="1:5" x14ac:dyDescent="0.2">
      <c r="A39" s="135" t="s">
        <v>423</v>
      </c>
      <c r="B39" s="135" t="s">
        <v>646</v>
      </c>
      <c r="C39" s="94">
        <v>52000000</v>
      </c>
      <c r="D39" s="94">
        <v>19665100</v>
      </c>
      <c r="E39" s="162">
        <v>0.37817499999999998</v>
      </c>
    </row>
    <row r="40" spans="1:5" x14ac:dyDescent="0.2">
      <c r="A40" s="135" t="s">
        <v>424</v>
      </c>
      <c r="B40" s="135" t="s">
        <v>425</v>
      </c>
      <c r="C40" s="94">
        <v>15000</v>
      </c>
      <c r="D40" s="94">
        <v>15000</v>
      </c>
      <c r="E40" s="162">
        <v>1</v>
      </c>
    </row>
    <row r="41" spans="1:5" x14ac:dyDescent="0.2">
      <c r="A41" s="135" t="s">
        <v>426</v>
      </c>
      <c r="B41" s="135" t="s">
        <v>647</v>
      </c>
      <c r="C41" s="94">
        <v>78000000</v>
      </c>
      <c r="D41" s="94">
        <v>28072380</v>
      </c>
      <c r="E41" s="162">
        <v>0.35990230769230769</v>
      </c>
    </row>
    <row r="42" spans="1:5" x14ac:dyDescent="0.2">
      <c r="A42" s="135" t="s">
        <v>427</v>
      </c>
      <c r="B42" s="135" t="s">
        <v>648</v>
      </c>
      <c r="C42" s="94">
        <v>600000</v>
      </c>
      <c r="D42" s="94">
        <v>97300</v>
      </c>
      <c r="E42" s="162">
        <v>0.16216666666666665</v>
      </c>
    </row>
    <row r="43" spans="1:5" s="139" customFormat="1" ht="15" x14ac:dyDescent="0.25">
      <c r="A43" s="136" t="s">
        <v>649</v>
      </c>
      <c r="B43" s="136" t="s">
        <v>650</v>
      </c>
      <c r="C43" s="137">
        <v>11815000</v>
      </c>
      <c r="D43" s="137">
        <v>5870335.1500000004</v>
      </c>
      <c r="E43" s="157">
        <v>0.49685443504020316</v>
      </c>
    </row>
    <row r="44" spans="1:5" x14ac:dyDescent="0.2">
      <c r="A44" s="135" t="s">
        <v>428</v>
      </c>
      <c r="B44" s="135" t="s">
        <v>651</v>
      </c>
      <c r="C44" s="94">
        <v>10000000</v>
      </c>
      <c r="D44" s="94">
        <v>5552330</v>
      </c>
      <c r="E44" s="162">
        <v>0.55523299999999998</v>
      </c>
    </row>
    <row r="45" spans="1:5" x14ac:dyDescent="0.2">
      <c r="A45" s="135" t="s">
        <v>429</v>
      </c>
      <c r="B45" s="135" t="s">
        <v>653</v>
      </c>
      <c r="C45" s="94">
        <v>1715000</v>
      </c>
      <c r="D45" s="94">
        <v>302000</v>
      </c>
      <c r="E45" s="162">
        <v>0.1760932944606414</v>
      </c>
    </row>
    <row r="46" spans="1:5" x14ac:dyDescent="0.2">
      <c r="A46" s="135" t="s">
        <v>430</v>
      </c>
      <c r="B46" s="135" t="s">
        <v>654</v>
      </c>
      <c r="C46" s="94">
        <v>100000</v>
      </c>
      <c r="D46" s="94">
        <v>16005.15</v>
      </c>
      <c r="E46" s="162">
        <v>0.16005149999999999</v>
      </c>
    </row>
    <row r="47" spans="1:5" s="139" customFormat="1" ht="15" x14ac:dyDescent="0.25">
      <c r="A47" s="136" t="s">
        <v>656</v>
      </c>
      <c r="B47" s="136" t="s">
        <v>657</v>
      </c>
      <c r="C47" s="137">
        <v>34668000</v>
      </c>
      <c r="D47" s="137">
        <v>497497.8</v>
      </c>
      <c r="E47" s="157">
        <v>1.4350346140533056E-2</v>
      </c>
    </row>
    <row r="48" spans="1:5" hidden="1" x14ac:dyDescent="0.2">
      <c r="A48" s="135" t="s">
        <v>431</v>
      </c>
      <c r="B48" s="135" t="s">
        <v>660</v>
      </c>
      <c r="C48" s="94">
        <v>0</v>
      </c>
      <c r="D48" s="94">
        <v>0</v>
      </c>
      <c r="E48" s="162">
        <v>0</v>
      </c>
    </row>
    <row r="49" spans="1:5" s="156" customFormat="1" x14ac:dyDescent="0.2">
      <c r="A49" s="135" t="s">
        <v>522</v>
      </c>
      <c r="B49" s="135" t="s">
        <v>661</v>
      </c>
      <c r="C49" s="94">
        <v>30000000</v>
      </c>
      <c r="D49" s="94">
        <v>0</v>
      </c>
      <c r="E49" s="162">
        <v>0</v>
      </c>
    </row>
    <row r="50" spans="1:5" x14ac:dyDescent="0.2">
      <c r="A50" s="135" t="s">
        <v>432</v>
      </c>
      <c r="B50" s="135" t="s">
        <v>433</v>
      </c>
      <c r="C50" s="94">
        <v>900000</v>
      </c>
      <c r="D50" s="94">
        <v>98100</v>
      </c>
      <c r="E50" s="162">
        <v>0.109</v>
      </c>
    </row>
    <row r="51" spans="1:5" x14ac:dyDescent="0.2">
      <c r="A51" s="135" t="s">
        <v>434</v>
      </c>
      <c r="B51" s="135" t="s">
        <v>663</v>
      </c>
      <c r="C51" s="94">
        <v>3768000</v>
      </c>
      <c r="D51" s="94">
        <v>399397.8</v>
      </c>
      <c r="E51" s="162">
        <v>0.10599729299363057</v>
      </c>
    </row>
    <row r="52" spans="1:5" s="139" customFormat="1" ht="15" x14ac:dyDescent="0.25">
      <c r="A52" s="136" t="s">
        <v>664</v>
      </c>
      <c r="B52" s="136" t="s">
        <v>665</v>
      </c>
      <c r="C52" s="137">
        <v>28984801</v>
      </c>
      <c r="D52" s="137">
        <v>7866177.5800000001</v>
      </c>
      <c r="E52" s="157">
        <v>0.27138973905668701</v>
      </c>
    </row>
    <row r="53" spans="1:5" x14ac:dyDescent="0.2">
      <c r="A53" s="135" t="s">
        <v>435</v>
      </c>
      <c r="B53" s="135" t="s">
        <v>666</v>
      </c>
      <c r="C53" s="94">
        <v>250000</v>
      </c>
      <c r="D53" s="94">
        <v>0</v>
      </c>
      <c r="E53" s="162">
        <v>0</v>
      </c>
    </row>
    <row r="54" spans="1:5" x14ac:dyDescent="0.2">
      <c r="A54" s="135" t="s">
        <v>436</v>
      </c>
      <c r="B54" s="135" t="s">
        <v>667</v>
      </c>
      <c r="C54" s="94">
        <v>10000000</v>
      </c>
      <c r="D54" s="94">
        <v>3289820</v>
      </c>
      <c r="E54" s="162">
        <v>0.328982</v>
      </c>
    </row>
    <row r="55" spans="1:5" x14ac:dyDescent="0.2">
      <c r="A55" s="135" t="s">
        <v>437</v>
      </c>
      <c r="B55" s="135" t="s">
        <v>668</v>
      </c>
      <c r="C55" s="94">
        <v>8649000</v>
      </c>
      <c r="D55" s="94">
        <v>3247762.72</v>
      </c>
      <c r="E55" s="162">
        <v>0.37550730951555095</v>
      </c>
    </row>
    <row r="56" spans="1:5" x14ac:dyDescent="0.2">
      <c r="A56" s="135" t="s">
        <v>438</v>
      </c>
      <c r="B56" s="135" t="s">
        <v>669</v>
      </c>
      <c r="C56" s="94">
        <v>10085801</v>
      </c>
      <c r="D56" s="94">
        <v>1328594.8600000001</v>
      </c>
      <c r="E56" s="162">
        <v>0.13172923598234787</v>
      </c>
    </row>
    <row r="57" spans="1:5" s="139" customFormat="1" ht="15" x14ac:dyDescent="0.25">
      <c r="A57" s="136" t="s">
        <v>670</v>
      </c>
      <c r="B57" s="136" t="s">
        <v>671</v>
      </c>
      <c r="C57" s="137">
        <v>48000000</v>
      </c>
      <c r="D57" s="137">
        <v>23954176.989999998</v>
      </c>
      <c r="E57" s="157">
        <v>0.49904535395833333</v>
      </c>
    </row>
    <row r="58" spans="1:5" x14ac:dyDescent="0.2">
      <c r="A58" s="135" t="s">
        <v>439</v>
      </c>
      <c r="B58" s="135" t="s">
        <v>440</v>
      </c>
      <c r="C58" s="94">
        <v>48000000</v>
      </c>
      <c r="D58" s="94">
        <v>23954176.989999998</v>
      </c>
      <c r="E58" s="162">
        <v>0.49904535395833333</v>
      </c>
    </row>
    <row r="59" spans="1:5" s="139" customFormat="1" ht="15" x14ac:dyDescent="0.25">
      <c r="A59" s="136" t="s">
        <v>672</v>
      </c>
      <c r="B59" s="136" t="s">
        <v>673</v>
      </c>
      <c r="C59" s="137">
        <v>5000000</v>
      </c>
      <c r="D59" s="137">
        <v>1179857.3999999999</v>
      </c>
      <c r="E59" s="157">
        <v>0.23597147999999998</v>
      </c>
    </row>
    <row r="60" spans="1:5" hidden="1" x14ac:dyDescent="0.2">
      <c r="A60" s="135" t="s">
        <v>441</v>
      </c>
      <c r="B60" s="135" t="s">
        <v>674</v>
      </c>
      <c r="C60" s="94">
        <v>0</v>
      </c>
      <c r="D60" s="94">
        <v>0</v>
      </c>
      <c r="E60" s="162">
        <v>0</v>
      </c>
    </row>
    <row r="61" spans="1:5" x14ac:dyDescent="0.2">
      <c r="A61" s="135" t="s">
        <v>442</v>
      </c>
      <c r="B61" s="135" t="s">
        <v>675</v>
      </c>
      <c r="C61" s="94">
        <v>4000000</v>
      </c>
      <c r="D61" s="94">
        <v>872651.2</v>
      </c>
      <c r="E61" s="162">
        <v>0.21816279999999999</v>
      </c>
    </row>
    <row r="62" spans="1:5" x14ac:dyDescent="0.2">
      <c r="A62" s="135" t="s">
        <v>443</v>
      </c>
      <c r="B62" s="135" t="s">
        <v>676</v>
      </c>
      <c r="C62" s="94">
        <v>1000000</v>
      </c>
      <c r="D62" s="94">
        <v>307206.2</v>
      </c>
      <c r="E62" s="162">
        <v>0.30720619999999998</v>
      </c>
    </row>
    <row r="63" spans="1:5" s="139" customFormat="1" ht="15" x14ac:dyDescent="0.25">
      <c r="A63" s="136" t="s">
        <v>677</v>
      </c>
      <c r="B63" s="136" t="s">
        <v>678</v>
      </c>
      <c r="C63" s="137">
        <v>14580000</v>
      </c>
      <c r="D63" s="137">
        <v>755897.5</v>
      </c>
      <c r="E63" s="157">
        <v>5.1844821673525381E-2</v>
      </c>
    </row>
    <row r="64" spans="1:5" x14ac:dyDescent="0.2">
      <c r="A64" s="135" t="s">
        <v>444</v>
      </c>
      <c r="B64" s="135" t="s">
        <v>679</v>
      </c>
      <c r="C64" s="94">
        <v>3000000</v>
      </c>
      <c r="D64" s="94">
        <v>0</v>
      </c>
      <c r="E64" s="162">
        <v>0</v>
      </c>
    </row>
    <row r="65" spans="1:5" x14ac:dyDescent="0.2">
      <c r="A65" s="135" t="s">
        <v>445</v>
      </c>
      <c r="B65" s="135" t="s">
        <v>681</v>
      </c>
      <c r="C65" s="94">
        <v>5000000</v>
      </c>
      <c r="D65" s="94">
        <v>253237.5</v>
      </c>
      <c r="E65" s="162">
        <v>5.0647499999999998E-2</v>
      </c>
    </row>
    <row r="66" spans="1:5" hidden="1" x14ac:dyDescent="0.2">
      <c r="A66" s="135" t="s">
        <v>446</v>
      </c>
      <c r="B66" s="135" t="s">
        <v>682</v>
      </c>
      <c r="C66" s="94">
        <v>0</v>
      </c>
      <c r="D66" s="94">
        <v>0</v>
      </c>
      <c r="E66" s="162">
        <v>0</v>
      </c>
    </row>
    <row r="67" spans="1:5" x14ac:dyDescent="0.2">
      <c r="A67" s="135" t="s">
        <v>447</v>
      </c>
      <c r="B67" s="135" t="s">
        <v>683</v>
      </c>
      <c r="C67" s="94">
        <v>4500000</v>
      </c>
      <c r="D67" s="94">
        <v>212660</v>
      </c>
      <c r="E67" s="162">
        <v>4.725777777777778E-2</v>
      </c>
    </row>
    <row r="68" spans="1:5" x14ac:dyDescent="0.2">
      <c r="A68" s="135" t="s">
        <v>448</v>
      </c>
      <c r="B68" s="135" t="s">
        <v>684</v>
      </c>
      <c r="C68" s="94">
        <v>580000</v>
      </c>
      <c r="D68" s="94">
        <v>290000</v>
      </c>
      <c r="E68" s="162">
        <v>0.5</v>
      </c>
    </row>
    <row r="69" spans="1:5" x14ac:dyDescent="0.2">
      <c r="A69" s="135" t="s">
        <v>449</v>
      </c>
      <c r="B69" s="135" t="s">
        <v>685</v>
      </c>
      <c r="C69" s="94">
        <v>1500000</v>
      </c>
      <c r="D69" s="94">
        <v>0</v>
      </c>
      <c r="E69" s="162">
        <v>0</v>
      </c>
    </row>
    <row r="70" spans="1:5" s="139" customFormat="1" ht="15" x14ac:dyDescent="0.25">
      <c r="A70" s="136" t="s">
        <v>686</v>
      </c>
      <c r="B70" s="136" t="s">
        <v>687</v>
      </c>
      <c r="C70" s="137">
        <v>1500000</v>
      </c>
      <c r="D70" s="137">
        <v>91134</v>
      </c>
      <c r="E70" s="157">
        <v>6.0755999999999998E-2</v>
      </c>
    </row>
    <row r="71" spans="1:5" x14ac:dyDescent="0.2">
      <c r="A71" s="135" t="s">
        <v>450</v>
      </c>
      <c r="B71" s="135" t="s">
        <v>451</v>
      </c>
      <c r="C71" s="94">
        <v>1500000</v>
      </c>
      <c r="D71" s="94">
        <v>91134</v>
      </c>
      <c r="E71" s="162">
        <v>6.0755999999999998E-2</v>
      </c>
    </row>
    <row r="72" spans="1:5" s="139" customFormat="1" ht="15" x14ac:dyDescent="0.25">
      <c r="A72" s="136" t="s">
        <v>689</v>
      </c>
      <c r="B72" s="136" t="s">
        <v>690</v>
      </c>
      <c r="C72" s="137">
        <v>1000000</v>
      </c>
      <c r="D72" s="137">
        <v>210000</v>
      </c>
      <c r="E72" s="157">
        <v>0.21</v>
      </c>
    </row>
    <row r="73" spans="1:5" x14ac:dyDescent="0.2">
      <c r="A73" s="135" t="s">
        <v>452</v>
      </c>
      <c r="B73" s="135" t="s">
        <v>453</v>
      </c>
      <c r="C73" s="94">
        <v>1000000</v>
      </c>
      <c r="D73" s="94">
        <v>210000</v>
      </c>
      <c r="E73" s="162">
        <v>0.21</v>
      </c>
    </row>
    <row r="74" spans="1:5" s="161" customFormat="1" ht="15" x14ac:dyDescent="0.25">
      <c r="A74" s="158" t="s">
        <v>693</v>
      </c>
      <c r="B74" s="158" t="s">
        <v>694</v>
      </c>
      <c r="C74" s="163">
        <v>71026199</v>
      </c>
      <c r="D74" s="163">
        <v>28467117.350000001</v>
      </c>
      <c r="E74" s="164">
        <v>0.40079742054055295</v>
      </c>
    </row>
    <row r="75" spans="1:5" s="139" customFormat="1" ht="15" x14ac:dyDescent="0.25">
      <c r="A75" s="136" t="s">
        <v>695</v>
      </c>
      <c r="B75" s="136" t="s">
        <v>696</v>
      </c>
      <c r="C75" s="137">
        <v>32792139</v>
      </c>
      <c r="D75" s="137">
        <v>6301375.79</v>
      </c>
      <c r="E75" s="157">
        <v>0.1921611697852342</v>
      </c>
    </row>
    <row r="76" spans="1:5" x14ac:dyDescent="0.2">
      <c r="A76" s="135" t="s">
        <v>454</v>
      </c>
      <c r="B76" s="135" t="s">
        <v>697</v>
      </c>
      <c r="C76" s="94">
        <v>27483139</v>
      </c>
      <c r="D76" s="94">
        <v>5459878.6699999999</v>
      </c>
      <c r="E76" s="162">
        <v>0.19866284815573651</v>
      </c>
    </row>
    <row r="77" spans="1:5" x14ac:dyDescent="0.2">
      <c r="A77" s="135" t="s">
        <v>455</v>
      </c>
      <c r="B77" s="135" t="s">
        <v>698</v>
      </c>
      <c r="C77" s="94">
        <v>4495000</v>
      </c>
      <c r="D77" s="94">
        <v>732497.12</v>
      </c>
      <c r="E77" s="162">
        <v>0.16295820244716352</v>
      </c>
    </row>
    <row r="78" spans="1:5" x14ac:dyDescent="0.2">
      <c r="A78" s="135" t="s">
        <v>456</v>
      </c>
      <c r="B78" s="135" t="s">
        <v>700</v>
      </c>
      <c r="C78" s="94">
        <v>464000</v>
      </c>
      <c r="D78" s="94">
        <v>109000</v>
      </c>
      <c r="E78" s="162">
        <v>0.23491379310344829</v>
      </c>
    </row>
    <row r="79" spans="1:5" x14ac:dyDescent="0.2">
      <c r="A79" s="135" t="s">
        <v>457</v>
      </c>
      <c r="B79" s="135" t="s">
        <v>701</v>
      </c>
      <c r="C79" s="94">
        <v>350000</v>
      </c>
      <c r="D79" s="94">
        <v>0</v>
      </c>
      <c r="E79" s="162">
        <v>0</v>
      </c>
    </row>
    <row r="80" spans="1:5" s="139" customFormat="1" ht="15" x14ac:dyDescent="0.25">
      <c r="A80" s="136" t="s">
        <v>702</v>
      </c>
      <c r="B80" s="136" t="s">
        <v>703</v>
      </c>
      <c r="C80" s="137">
        <v>2900000</v>
      </c>
      <c r="D80" s="137">
        <v>976775.5</v>
      </c>
      <c r="E80" s="157">
        <v>0.33681913793103446</v>
      </c>
    </row>
    <row r="81" spans="1:5" x14ac:dyDescent="0.2">
      <c r="A81" s="135" t="s">
        <v>458</v>
      </c>
      <c r="B81" s="135" t="s">
        <v>459</v>
      </c>
      <c r="C81" s="94">
        <v>2900000</v>
      </c>
      <c r="D81" s="94">
        <v>976775.5</v>
      </c>
      <c r="E81" s="162">
        <v>0.33681913793103446</v>
      </c>
    </row>
    <row r="82" spans="1:5" s="139" customFormat="1" ht="15" x14ac:dyDescent="0.25">
      <c r="A82" s="136" t="s">
        <v>705</v>
      </c>
      <c r="B82" s="136" t="s">
        <v>706</v>
      </c>
      <c r="C82" s="137">
        <v>12391060</v>
      </c>
      <c r="D82" s="137">
        <v>6821953.8799999999</v>
      </c>
      <c r="E82" s="157">
        <v>0.55055450300458553</v>
      </c>
    </row>
    <row r="83" spans="1:5" x14ac:dyDescent="0.2">
      <c r="A83" s="135" t="s">
        <v>460</v>
      </c>
      <c r="B83" s="135" t="s">
        <v>707</v>
      </c>
      <c r="C83" s="94">
        <v>1395205</v>
      </c>
      <c r="D83" s="94">
        <v>1155204.9099999999</v>
      </c>
      <c r="E83" s="162">
        <v>0.8279822033321268</v>
      </c>
    </row>
    <row r="84" spans="1:5" hidden="1" x14ac:dyDescent="0.2">
      <c r="A84" s="135" t="s">
        <v>461</v>
      </c>
      <c r="B84" s="135" t="s">
        <v>708</v>
      </c>
      <c r="C84" s="94">
        <v>0</v>
      </c>
      <c r="D84" s="94">
        <v>0</v>
      </c>
      <c r="E84" s="162">
        <v>0</v>
      </c>
    </row>
    <row r="85" spans="1:5" hidden="1" x14ac:dyDescent="0.2">
      <c r="A85" s="135" t="s">
        <v>462</v>
      </c>
      <c r="B85" s="135" t="s">
        <v>709</v>
      </c>
      <c r="C85" s="94">
        <v>0</v>
      </c>
      <c r="D85" s="94">
        <v>0</v>
      </c>
      <c r="E85" s="162">
        <v>0</v>
      </c>
    </row>
    <row r="86" spans="1:5" x14ac:dyDescent="0.2">
      <c r="A86" s="135" t="s">
        <v>463</v>
      </c>
      <c r="B86" s="135" t="s">
        <v>710</v>
      </c>
      <c r="C86" s="94">
        <v>6995855</v>
      </c>
      <c r="D86" s="94">
        <v>5666748.9699999997</v>
      </c>
      <c r="E86" s="162">
        <v>0.8100152118647399</v>
      </c>
    </row>
    <row r="87" spans="1:5" hidden="1" x14ac:dyDescent="0.2">
      <c r="A87" t="s">
        <v>526</v>
      </c>
      <c r="B87" t="s">
        <v>711</v>
      </c>
      <c r="C87" s="94">
        <v>0</v>
      </c>
      <c r="D87" s="94">
        <v>0</v>
      </c>
      <c r="E87" s="162">
        <v>0</v>
      </c>
    </row>
    <row r="88" spans="1:5" hidden="1" x14ac:dyDescent="0.2">
      <c r="A88" s="135" t="s">
        <v>464</v>
      </c>
      <c r="B88" s="135" t="s">
        <v>712</v>
      </c>
      <c r="C88" s="94">
        <v>0</v>
      </c>
      <c r="D88" s="94">
        <v>0</v>
      </c>
      <c r="E88" s="162">
        <v>0</v>
      </c>
    </row>
    <row r="89" spans="1:5" x14ac:dyDescent="0.2">
      <c r="A89" s="135" t="s">
        <v>465</v>
      </c>
      <c r="B89" s="135" t="s">
        <v>713</v>
      </c>
      <c r="C89" s="94">
        <v>4000000</v>
      </c>
      <c r="D89" s="94">
        <v>0</v>
      </c>
      <c r="E89" s="162">
        <v>0</v>
      </c>
    </row>
    <row r="90" spans="1:5" s="139" customFormat="1" ht="15" x14ac:dyDescent="0.25">
      <c r="A90" s="136" t="s">
        <v>714</v>
      </c>
      <c r="B90" s="136" t="s">
        <v>715</v>
      </c>
      <c r="C90" s="137">
        <v>2500000</v>
      </c>
      <c r="D90" s="137">
        <v>1038411.88</v>
      </c>
      <c r="E90" s="157">
        <v>0.415364752</v>
      </c>
    </row>
    <row r="91" spans="1:5" x14ac:dyDescent="0.2">
      <c r="A91" s="135" t="s">
        <v>505</v>
      </c>
      <c r="B91" s="135" t="s">
        <v>716</v>
      </c>
      <c r="C91" s="94">
        <v>800000</v>
      </c>
      <c r="D91" s="94">
        <v>404937.08</v>
      </c>
      <c r="E91" s="162">
        <v>0.50617135000000002</v>
      </c>
    </row>
    <row r="92" spans="1:5" x14ac:dyDescent="0.2">
      <c r="A92" s="135" t="s">
        <v>466</v>
      </c>
      <c r="B92" s="135" t="s">
        <v>717</v>
      </c>
      <c r="C92" s="94">
        <v>1700000</v>
      </c>
      <c r="D92" s="94">
        <v>633474.80000000005</v>
      </c>
      <c r="E92" s="162">
        <v>0.37263223529411765</v>
      </c>
    </row>
    <row r="93" spans="1:5" s="139" customFormat="1" ht="15" x14ac:dyDescent="0.25">
      <c r="A93" s="136" t="s">
        <v>718</v>
      </c>
      <c r="B93" s="136" t="s">
        <v>719</v>
      </c>
      <c r="C93" s="137">
        <v>20443000</v>
      </c>
      <c r="D93" s="137">
        <v>13328600.300000001</v>
      </c>
      <c r="E93" s="157">
        <v>0.65198847038105956</v>
      </c>
    </row>
    <row r="94" spans="1:5" x14ac:dyDescent="0.2">
      <c r="A94" s="135" t="s">
        <v>467</v>
      </c>
      <c r="B94" s="135" t="s">
        <v>720</v>
      </c>
      <c r="C94" s="94">
        <v>3150000</v>
      </c>
      <c r="D94" s="94">
        <v>2135844.66</v>
      </c>
      <c r="E94" s="162">
        <v>0.67804592380952389</v>
      </c>
    </row>
    <row r="95" spans="1:5" x14ac:dyDescent="0.2">
      <c r="A95" s="135" t="s">
        <v>468</v>
      </c>
      <c r="B95" s="135" t="s">
        <v>721</v>
      </c>
      <c r="C95" s="94">
        <v>1500000</v>
      </c>
      <c r="D95" s="94">
        <v>0</v>
      </c>
      <c r="E95" s="162">
        <v>0</v>
      </c>
    </row>
    <row r="96" spans="1:5" x14ac:dyDescent="0.2">
      <c r="A96" s="135" t="s">
        <v>469</v>
      </c>
      <c r="B96" s="135" t="s">
        <v>722</v>
      </c>
      <c r="C96" s="94">
        <v>11850000</v>
      </c>
      <c r="D96" s="94">
        <v>10621097.76</v>
      </c>
      <c r="E96" s="162">
        <v>0.89629516962025313</v>
      </c>
    </row>
    <row r="97" spans="1:5" x14ac:dyDescent="0.2">
      <c r="A97" s="135" t="s">
        <v>470</v>
      </c>
      <c r="B97" s="135" t="s">
        <v>471</v>
      </c>
      <c r="C97" s="94">
        <v>1346000</v>
      </c>
      <c r="D97" s="94">
        <v>0</v>
      </c>
      <c r="E97" s="162">
        <v>0</v>
      </c>
    </row>
    <row r="98" spans="1:5" x14ac:dyDescent="0.2">
      <c r="A98" s="135" t="s">
        <v>472</v>
      </c>
      <c r="B98" s="135" t="s">
        <v>723</v>
      </c>
      <c r="C98" s="94">
        <v>1900000</v>
      </c>
      <c r="D98" s="94">
        <v>499702.88</v>
      </c>
      <c r="E98" s="162">
        <v>0.26300151578947367</v>
      </c>
    </row>
    <row r="99" spans="1:5" x14ac:dyDescent="0.2">
      <c r="A99" s="135" t="s">
        <v>473</v>
      </c>
      <c r="B99" s="135" t="s">
        <v>724</v>
      </c>
      <c r="C99" s="94">
        <v>444000</v>
      </c>
      <c r="D99" s="94">
        <v>71955</v>
      </c>
      <c r="E99" s="162">
        <v>0.16206081081081081</v>
      </c>
    </row>
    <row r="100" spans="1:5" x14ac:dyDescent="0.2">
      <c r="A100" s="135" t="s">
        <v>474</v>
      </c>
      <c r="B100" s="135" t="s">
        <v>725</v>
      </c>
      <c r="C100" s="94">
        <v>55000</v>
      </c>
      <c r="D100" s="94">
        <v>0</v>
      </c>
      <c r="E100" s="162">
        <v>0</v>
      </c>
    </row>
    <row r="101" spans="1:5" x14ac:dyDescent="0.2">
      <c r="A101" s="135" t="s">
        <v>475</v>
      </c>
      <c r="B101" s="135" t="s">
        <v>726</v>
      </c>
      <c r="C101" s="94">
        <v>198000</v>
      </c>
      <c r="D101" s="94">
        <v>0</v>
      </c>
      <c r="E101" s="162">
        <v>0</v>
      </c>
    </row>
    <row r="102" spans="1:5" s="161" customFormat="1" ht="15" x14ac:dyDescent="0.25">
      <c r="A102" s="158" t="s">
        <v>727</v>
      </c>
      <c r="B102" s="158" t="s">
        <v>57</v>
      </c>
      <c r="C102" s="163">
        <v>38136000</v>
      </c>
      <c r="D102" s="163">
        <v>173505.45</v>
      </c>
      <c r="E102" s="164">
        <v>4.549649937067338E-3</v>
      </c>
    </row>
    <row r="103" spans="1:5" s="139" customFormat="1" ht="15" x14ac:dyDescent="0.25">
      <c r="A103" s="136" t="s">
        <v>728</v>
      </c>
      <c r="B103" s="136" t="s">
        <v>729</v>
      </c>
      <c r="C103" s="137">
        <v>22356000</v>
      </c>
      <c r="D103" s="137">
        <v>173505.45</v>
      </c>
      <c r="E103" s="157">
        <v>7.7610238862050466E-3</v>
      </c>
    </row>
    <row r="104" spans="1:5" x14ac:dyDescent="0.2">
      <c r="A104" s="135" t="s">
        <v>476</v>
      </c>
      <c r="B104" s="135" t="s">
        <v>730</v>
      </c>
      <c r="C104" s="94">
        <v>180000</v>
      </c>
      <c r="D104" s="94">
        <v>0</v>
      </c>
      <c r="E104" s="162">
        <v>0</v>
      </c>
    </row>
    <row r="105" spans="1:5" hidden="1" x14ac:dyDescent="0.2">
      <c r="A105" s="135" t="s">
        <v>477</v>
      </c>
      <c r="B105" s="135" t="s">
        <v>478</v>
      </c>
      <c r="C105" s="94">
        <v>0</v>
      </c>
      <c r="D105" s="94">
        <v>0</v>
      </c>
      <c r="E105" s="162">
        <v>0</v>
      </c>
    </row>
    <row r="106" spans="1:5" x14ac:dyDescent="0.2">
      <c r="A106" s="135" t="s">
        <v>479</v>
      </c>
      <c r="B106" s="135" t="s">
        <v>731</v>
      </c>
      <c r="C106" s="94">
        <v>3290000</v>
      </c>
      <c r="D106" s="94">
        <v>0</v>
      </c>
      <c r="E106" s="162">
        <v>0</v>
      </c>
    </row>
    <row r="107" spans="1:5" x14ac:dyDescent="0.2">
      <c r="A107" s="135" t="s">
        <v>480</v>
      </c>
      <c r="B107" s="135" t="s">
        <v>732</v>
      </c>
      <c r="C107" s="94">
        <v>15046000</v>
      </c>
      <c r="D107" s="94">
        <v>0</v>
      </c>
      <c r="E107" s="162">
        <v>0</v>
      </c>
    </row>
    <row r="108" spans="1:5" x14ac:dyDescent="0.2">
      <c r="A108" s="135" t="s">
        <v>481</v>
      </c>
      <c r="B108" s="135" t="s">
        <v>733</v>
      </c>
      <c r="C108" s="94">
        <v>480000</v>
      </c>
      <c r="D108" s="94">
        <v>0</v>
      </c>
      <c r="E108" s="162">
        <v>0</v>
      </c>
    </row>
    <row r="109" spans="1:5" x14ac:dyDescent="0.2">
      <c r="A109" s="135" t="s">
        <v>482</v>
      </c>
      <c r="B109" s="135" t="s">
        <v>734</v>
      </c>
      <c r="C109" s="94">
        <v>460000</v>
      </c>
      <c r="D109" s="94">
        <v>173505.45</v>
      </c>
      <c r="E109" s="162">
        <v>0.37718576086956523</v>
      </c>
    </row>
    <row r="110" spans="1:5" x14ac:dyDescent="0.2">
      <c r="A110" s="135" t="s">
        <v>483</v>
      </c>
      <c r="B110" s="135" t="s">
        <v>735</v>
      </c>
      <c r="C110" s="94">
        <v>200000</v>
      </c>
      <c r="D110" s="94">
        <v>0</v>
      </c>
      <c r="E110" s="162">
        <v>0</v>
      </c>
    </row>
    <row r="111" spans="1:5" x14ac:dyDescent="0.2">
      <c r="A111" s="135" t="s">
        <v>484</v>
      </c>
      <c r="B111" s="135" t="s">
        <v>736</v>
      </c>
      <c r="C111" s="94">
        <v>2700000</v>
      </c>
      <c r="D111" s="94">
        <v>0</v>
      </c>
      <c r="E111" s="162">
        <v>0</v>
      </c>
    </row>
    <row r="112" spans="1:5" s="139" customFormat="1" ht="15" x14ac:dyDescent="0.25">
      <c r="A112" s="136" t="s">
        <v>737</v>
      </c>
      <c r="B112" s="136" t="s">
        <v>738</v>
      </c>
      <c r="C112" s="137">
        <v>15780000</v>
      </c>
      <c r="D112" s="137">
        <v>0</v>
      </c>
      <c r="E112" s="157">
        <v>0</v>
      </c>
    </row>
    <row r="113" spans="1:5" x14ac:dyDescent="0.2">
      <c r="A113" s="135" t="s">
        <v>485</v>
      </c>
      <c r="B113" s="135" t="s">
        <v>486</v>
      </c>
      <c r="C113" s="94">
        <v>15780000</v>
      </c>
      <c r="D113" s="94">
        <v>0</v>
      </c>
      <c r="E113" s="162">
        <v>0</v>
      </c>
    </row>
    <row r="114" spans="1:5" s="161" customFormat="1" ht="15" x14ac:dyDescent="0.25">
      <c r="A114" s="158" t="s">
        <v>741</v>
      </c>
      <c r="B114" s="158" t="s">
        <v>742</v>
      </c>
      <c r="C114" s="163">
        <v>1323357000</v>
      </c>
      <c r="D114" s="163">
        <v>154349154.61000001</v>
      </c>
      <c r="E114" s="164">
        <v>0.11663455485556809</v>
      </c>
    </row>
    <row r="115" spans="1:5" s="139" customFormat="1" ht="15" x14ac:dyDescent="0.25">
      <c r="A115" s="136" t="s">
        <v>743</v>
      </c>
      <c r="B115" s="136" t="s">
        <v>744</v>
      </c>
      <c r="C115" s="137">
        <v>1013868000</v>
      </c>
      <c r="D115" s="137">
        <v>7088103</v>
      </c>
      <c r="E115" s="157">
        <v>6.9911497354685223E-3</v>
      </c>
    </row>
    <row r="116" spans="1:5" x14ac:dyDescent="0.2">
      <c r="A116" s="135" t="s">
        <v>745</v>
      </c>
      <c r="B116" s="135" t="s">
        <v>746</v>
      </c>
      <c r="C116" s="94">
        <v>1003500000</v>
      </c>
      <c r="D116" s="94">
        <v>2000000</v>
      </c>
      <c r="E116" s="162">
        <v>1.9930244145490781E-3</v>
      </c>
    </row>
    <row r="117" spans="1:5" x14ac:dyDescent="0.2">
      <c r="A117" s="135" t="s">
        <v>487</v>
      </c>
      <c r="B117" s="135" t="s">
        <v>747</v>
      </c>
      <c r="C117" s="94">
        <v>2000000</v>
      </c>
      <c r="D117" s="94">
        <v>2000000</v>
      </c>
      <c r="E117" s="162">
        <v>1</v>
      </c>
    </row>
    <row r="118" spans="1:5" x14ac:dyDescent="0.2">
      <c r="A118" s="135" t="s">
        <v>488</v>
      </c>
      <c r="B118" s="135" t="s">
        <v>750</v>
      </c>
      <c r="C118" s="94">
        <v>1001500000</v>
      </c>
      <c r="D118" s="94">
        <v>0</v>
      </c>
      <c r="E118" s="162">
        <v>0</v>
      </c>
    </row>
    <row r="119" spans="1:5" x14ac:dyDescent="0.2">
      <c r="A119" s="135" t="s">
        <v>751</v>
      </c>
      <c r="B119" s="135" t="s">
        <v>752</v>
      </c>
      <c r="C119" s="94">
        <v>10368000</v>
      </c>
      <c r="D119" s="94">
        <v>5088103</v>
      </c>
      <c r="E119" s="162">
        <v>0.49075067515432097</v>
      </c>
    </row>
    <row r="120" spans="1:5" x14ac:dyDescent="0.2">
      <c r="A120" s="135" t="s">
        <v>489</v>
      </c>
      <c r="B120" s="135" t="s">
        <v>753</v>
      </c>
      <c r="C120" s="94">
        <v>7245000</v>
      </c>
      <c r="D120" s="94">
        <v>3555543</v>
      </c>
      <c r="E120" s="162">
        <v>0.49075817805383021</v>
      </c>
    </row>
    <row r="121" spans="1:5" x14ac:dyDescent="0.2">
      <c r="A121" s="135" t="s">
        <v>490</v>
      </c>
      <c r="B121" s="135" t="s">
        <v>754</v>
      </c>
      <c r="C121" s="94">
        <v>3123000</v>
      </c>
      <c r="D121" s="94">
        <v>1532560</v>
      </c>
      <c r="E121" s="162">
        <v>0.49073326929234712</v>
      </c>
    </row>
    <row r="122" spans="1:5" s="139" customFormat="1" ht="15" x14ac:dyDescent="0.25">
      <c r="A122" s="136" t="s">
        <v>758</v>
      </c>
      <c r="B122" s="136" t="s">
        <v>759</v>
      </c>
      <c r="C122" s="137">
        <v>14000000</v>
      </c>
      <c r="D122" s="137">
        <v>4018485.06</v>
      </c>
      <c r="E122" s="157">
        <v>0.28703464714285715</v>
      </c>
    </row>
    <row r="123" spans="1:5" x14ac:dyDescent="0.2">
      <c r="A123" s="135" t="s">
        <v>491</v>
      </c>
      <c r="B123" s="135" t="s">
        <v>492</v>
      </c>
      <c r="C123" s="94">
        <v>8000000</v>
      </c>
      <c r="D123" s="94">
        <v>3138523.06</v>
      </c>
      <c r="E123" s="162">
        <v>0.39231538250000003</v>
      </c>
    </row>
    <row r="124" spans="1:5" x14ac:dyDescent="0.2">
      <c r="A124" s="135" t="s">
        <v>493</v>
      </c>
      <c r="B124" s="135" t="s">
        <v>494</v>
      </c>
      <c r="C124" s="94">
        <v>6000000</v>
      </c>
      <c r="D124" s="94">
        <v>879962</v>
      </c>
      <c r="E124" s="162">
        <v>0.14666033333333334</v>
      </c>
    </row>
    <row r="125" spans="1:5" s="139" customFormat="1" ht="15" x14ac:dyDescent="0.25">
      <c r="A125" s="136" t="s">
        <v>760</v>
      </c>
      <c r="B125" s="136" t="s">
        <v>761</v>
      </c>
      <c r="C125" s="137">
        <v>3000000</v>
      </c>
      <c r="D125" s="137">
        <v>0</v>
      </c>
      <c r="E125" s="157">
        <v>0</v>
      </c>
    </row>
    <row r="126" spans="1:5" x14ac:dyDescent="0.2">
      <c r="A126" s="135" t="s">
        <v>495</v>
      </c>
      <c r="B126" s="135" t="s">
        <v>496</v>
      </c>
      <c r="C126" s="94">
        <v>1500000</v>
      </c>
      <c r="D126" s="94">
        <v>0</v>
      </c>
      <c r="E126" s="162">
        <v>0</v>
      </c>
    </row>
    <row r="127" spans="1:5" x14ac:dyDescent="0.2">
      <c r="A127" s="135" t="s">
        <v>497</v>
      </c>
      <c r="B127" s="135" t="s">
        <v>762</v>
      </c>
      <c r="C127" s="94">
        <v>1500000</v>
      </c>
      <c r="D127" s="94">
        <v>0</v>
      </c>
      <c r="E127" s="162">
        <v>0</v>
      </c>
    </row>
    <row r="128" spans="1:5" s="139" customFormat="1" ht="15" x14ac:dyDescent="0.25">
      <c r="A128" s="136" t="s">
        <v>763</v>
      </c>
      <c r="B128" s="136" t="s">
        <v>764</v>
      </c>
      <c r="C128" s="137">
        <v>292489000</v>
      </c>
      <c r="D128" s="137">
        <v>143242566.55000001</v>
      </c>
      <c r="E128" s="157">
        <v>0.48973659368386507</v>
      </c>
    </row>
    <row r="129" spans="1:5" x14ac:dyDescent="0.2">
      <c r="A129" s="135" t="s">
        <v>765</v>
      </c>
      <c r="B129" s="135" t="s">
        <v>766</v>
      </c>
      <c r="C129" s="94">
        <v>292489000</v>
      </c>
      <c r="D129" s="94">
        <v>143242566.55000001</v>
      </c>
      <c r="E129" s="162">
        <v>0.48973659368386507</v>
      </c>
    </row>
    <row r="130" spans="1:5" x14ac:dyDescent="0.2">
      <c r="A130" s="135" t="s">
        <v>498</v>
      </c>
      <c r="B130" s="135" t="s">
        <v>767</v>
      </c>
      <c r="C130" s="94">
        <v>289489000</v>
      </c>
      <c r="D130" s="94">
        <v>140244500</v>
      </c>
      <c r="E130" s="162">
        <v>0.48445536790689803</v>
      </c>
    </row>
    <row r="131" spans="1:5" x14ac:dyDescent="0.2">
      <c r="A131" s="135" t="s">
        <v>499</v>
      </c>
      <c r="B131" s="135" t="s">
        <v>768</v>
      </c>
      <c r="C131" s="94">
        <v>3000000</v>
      </c>
      <c r="D131" s="94">
        <v>2998066.55</v>
      </c>
      <c r="E131" s="162">
        <v>0.99935551666666655</v>
      </c>
    </row>
    <row r="132" spans="1:5" s="51" customFormat="1" ht="31.5" customHeight="1" x14ac:dyDescent="0.2">
      <c r="A132" s="166" t="s">
        <v>366</v>
      </c>
      <c r="B132" s="167"/>
      <c r="C132" s="62">
        <v>907489000</v>
      </c>
      <c r="D132" s="62">
        <v>360569959</v>
      </c>
      <c r="E132" s="168">
        <v>0.39732708495640168</v>
      </c>
    </row>
    <row r="133" spans="1:5" x14ac:dyDescent="0.2">
      <c r="A133" s="158" t="s">
        <v>597</v>
      </c>
      <c r="B133" s="158" t="s">
        <v>1</v>
      </c>
      <c r="C133" s="159">
        <v>717118000</v>
      </c>
      <c r="D133" s="159">
        <v>312321782.05000001</v>
      </c>
      <c r="E133" s="160">
        <v>0.43552355686232952</v>
      </c>
    </row>
    <row r="134" spans="1:5" x14ac:dyDescent="0.2">
      <c r="A134" s="136" t="s">
        <v>598</v>
      </c>
      <c r="B134" s="136" t="s">
        <v>599</v>
      </c>
      <c r="C134" s="137">
        <v>305767000</v>
      </c>
      <c r="D134" s="137">
        <v>132601559.08</v>
      </c>
      <c r="E134" s="157">
        <v>0.43366864010831774</v>
      </c>
    </row>
    <row r="135" spans="1:5" x14ac:dyDescent="0.2">
      <c r="A135" s="135" t="s">
        <v>404</v>
      </c>
      <c r="B135" s="135" t="s">
        <v>783</v>
      </c>
      <c r="C135" s="94">
        <v>305767000</v>
      </c>
      <c r="D135" s="94">
        <v>132601559.08</v>
      </c>
      <c r="E135" s="162">
        <v>0.43366864010831774</v>
      </c>
    </row>
    <row r="136" spans="1:5" x14ac:dyDescent="0.2">
      <c r="A136" s="136" t="s">
        <v>601</v>
      </c>
      <c r="B136" s="136" t="s">
        <v>602</v>
      </c>
      <c r="C136" s="137">
        <v>500000</v>
      </c>
      <c r="D136" s="137">
        <v>0</v>
      </c>
      <c r="E136" s="157">
        <v>0</v>
      </c>
    </row>
    <row r="137" spans="1:5" x14ac:dyDescent="0.2">
      <c r="A137" s="135" t="s">
        <v>405</v>
      </c>
      <c r="B137" s="135" t="s">
        <v>603</v>
      </c>
      <c r="C137" s="94">
        <v>500000</v>
      </c>
      <c r="D137" s="94">
        <v>0</v>
      </c>
      <c r="E137" s="162">
        <v>0</v>
      </c>
    </row>
    <row r="138" spans="1:5" x14ac:dyDescent="0.2">
      <c r="A138" s="136" t="s">
        <v>605</v>
      </c>
      <c r="B138" s="136" t="s">
        <v>606</v>
      </c>
      <c r="C138" s="137">
        <v>302461000</v>
      </c>
      <c r="D138" s="137">
        <v>128998875.97</v>
      </c>
      <c r="E138" s="157">
        <v>0.42649755165128728</v>
      </c>
    </row>
    <row r="139" spans="1:5" x14ac:dyDescent="0.2">
      <c r="A139" s="135" t="s">
        <v>406</v>
      </c>
      <c r="B139" s="135" t="s">
        <v>607</v>
      </c>
      <c r="C139" s="94">
        <v>52424000</v>
      </c>
      <c r="D139" s="94">
        <v>24499021.629999999</v>
      </c>
      <c r="E139" s="162">
        <v>0.46732453895162518</v>
      </c>
    </row>
    <row r="140" spans="1:5" x14ac:dyDescent="0.2">
      <c r="A140" s="135" t="s">
        <v>407</v>
      </c>
      <c r="B140" s="135" t="s">
        <v>608</v>
      </c>
      <c r="C140" s="94">
        <v>137239000</v>
      </c>
      <c r="D140" s="94">
        <v>58043446.850000001</v>
      </c>
      <c r="E140" s="162">
        <v>0.42293697017611614</v>
      </c>
    </row>
    <row r="141" spans="1:5" x14ac:dyDescent="0.2">
      <c r="A141" s="135" t="s">
        <v>408</v>
      </c>
      <c r="B141" s="135" t="s">
        <v>409</v>
      </c>
      <c r="C141" s="94">
        <v>48000000</v>
      </c>
      <c r="D141" s="94">
        <v>0</v>
      </c>
      <c r="E141" s="162">
        <v>0</v>
      </c>
    </row>
    <row r="142" spans="1:5" x14ac:dyDescent="0.2">
      <c r="A142" s="135" t="s">
        <v>410</v>
      </c>
      <c r="B142" s="135" t="s">
        <v>411</v>
      </c>
      <c r="C142" s="94">
        <v>39000000</v>
      </c>
      <c r="D142" s="94">
        <v>35395982.289999999</v>
      </c>
      <c r="E142" s="162">
        <v>0.90758928948717943</v>
      </c>
    </row>
    <row r="143" spans="1:5" x14ac:dyDescent="0.2">
      <c r="A143" s="135" t="s">
        <v>412</v>
      </c>
      <c r="B143" s="135" t="s">
        <v>609</v>
      </c>
      <c r="C143" s="94">
        <v>25798000</v>
      </c>
      <c r="D143" s="94">
        <v>11060425.199999999</v>
      </c>
      <c r="E143" s="162">
        <v>0.42873188619272806</v>
      </c>
    </row>
    <row r="144" spans="1:5" x14ac:dyDescent="0.2">
      <c r="A144" s="136" t="s">
        <v>610</v>
      </c>
      <c r="B144" s="136" t="s">
        <v>611</v>
      </c>
      <c r="C144" s="137">
        <v>54672000</v>
      </c>
      <c r="D144" s="137">
        <v>25581230</v>
      </c>
      <c r="E144" s="157">
        <v>0.46790368012876793</v>
      </c>
    </row>
    <row r="145" spans="1:5" x14ac:dyDescent="0.2">
      <c r="A145" s="135" t="s">
        <v>612</v>
      </c>
      <c r="B145" s="135" t="s">
        <v>613</v>
      </c>
      <c r="C145" s="94">
        <v>51868000</v>
      </c>
      <c r="D145" s="94">
        <v>24269380</v>
      </c>
      <c r="E145" s="162">
        <v>0.46790660908459936</v>
      </c>
    </row>
    <row r="146" spans="1:5" x14ac:dyDescent="0.2">
      <c r="A146" s="135" t="s">
        <v>500</v>
      </c>
      <c r="B146" s="135" t="s">
        <v>614</v>
      </c>
      <c r="C146" s="94">
        <v>51868000</v>
      </c>
      <c r="D146" s="94">
        <v>24269380</v>
      </c>
      <c r="E146" s="162">
        <v>0.46790660908459936</v>
      </c>
    </row>
    <row r="147" spans="1:5" x14ac:dyDescent="0.2">
      <c r="A147" s="135" t="s">
        <v>615</v>
      </c>
      <c r="B147" s="135" t="s">
        <v>616</v>
      </c>
      <c r="C147" s="94">
        <v>2804000</v>
      </c>
      <c r="D147" s="94">
        <v>1311850</v>
      </c>
      <c r="E147" s="162">
        <v>0.46784950071326675</v>
      </c>
    </row>
    <row r="148" spans="1:5" x14ac:dyDescent="0.2">
      <c r="A148" s="135" t="s">
        <v>501</v>
      </c>
      <c r="B148" s="135" t="s">
        <v>617</v>
      </c>
      <c r="C148" s="94">
        <v>2804000</v>
      </c>
      <c r="D148" s="94">
        <v>1311850</v>
      </c>
      <c r="E148" s="162">
        <v>0.46784950071326675</v>
      </c>
    </row>
    <row r="149" spans="1:5" x14ac:dyDescent="0.2">
      <c r="A149" s="136" t="s">
        <v>618</v>
      </c>
      <c r="B149" s="136" t="s">
        <v>619</v>
      </c>
      <c r="C149" s="137">
        <v>53718000</v>
      </c>
      <c r="D149" s="137">
        <v>25140117</v>
      </c>
      <c r="E149" s="157">
        <v>0.46800173126326372</v>
      </c>
    </row>
    <row r="150" spans="1:5" x14ac:dyDescent="0.2">
      <c r="A150" s="135" t="s">
        <v>620</v>
      </c>
      <c r="B150" s="135" t="s">
        <v>621</v>
      </c>
      <c r="C150" s="94">
        <v>28485000</v>
      </c>
      <c r="D150" s="94">
        <v>13333391</v>
      </c>
      <c r="E150" s="162">
        <v>0.46808464103914343</v>
      </c>
    </row>
    <row r="151" spans="1:5" x14ac:dyDescent="0.2">
      <c r="A151" s="135" t="s">
        <v>502</v>
      </c>
      <c r="B151" s="135" t="s">
        <v>622</v>
      </c>
      <c r="C151" s="94">
        <v>28485000</v>
      </c>
      <c r="D151" s="94">
        <v>13333391</v>
      </c>
      <c r="E151" s="162">
        <v>0.46808464103914343</v>
      </c>
    </row>
    <row r="152" spans="1:5" x14ac:dyDescent="0.2">
      <c r="A152" s="135" t="s">
        <v>623</v>
      </c>
      <c r="B152" s="135" t="s">
        <v>624</v>
      </c>
      <c r="C152" s="94">
        <v>8411000</v>
      </c>
      <c r="D152" s="94">
        <v>3935578</v>
      </c>
      <c r="E152" s="162">
        <v>0.46790845321602664</v>
      </c>
    </row>
    <row r="153" spans="1:5" x14ac:dyDescent="0.2">
      <c r="A153" s="135" t="s">
        <v>503</v>
      </c>
      <c r="B153" s="135" t="s">
        <v>625</v>
      </c>
      <c r="C153" s="94">
        <v>8411000</v>
      </c>
      <c r="D153" s="94">
        <v>3935578</v>
      </c>
      <c r="E153" s="162">
        <v>0.46790845321602664</v>
      </c>
    </row>
    <row r="154" spans="1:5" x14ac:dyDescent="0.2">
      <c r="A154" s="135" t="s">
        <v>626</v>
      </c>
      <c r="B154" s="135" t="s">
        <v>627</v>
      </c>
      <c r="C154" s="94">
        <v>16822000</v>
      </c>
      <c r="D154" s="94">
        <v>7871148</v>
      </c>
      <c r="E154" s="162">
        <v>0.46790797764831765</v>
      </c>
    </row>
    <row r="155" spans="1:5" x14ac:dyDescent="0.2">
      <c r="A155" s="135" t="s">
        <v>504</v>
      </c>
      <c r="B155" s="135" t="s">
        <v>628</v>
      </c>
      <c r="C155" s="94">
        <v>16822000</v>
      </c>
      <c r="D155" s="94">
        <v>7871148</v>
      </c>
      <c r="E155" s="162">
        <v>0.46790797764831765</v>
      </c>
    </row>
    <row r="156" spans="1:5" x14ac:dyDescent="0.2">
      <c r="A156" s="158" t="s">
        <v>635</v>
      </c>
      <c r="B156" s="158" t="s">
        <v>636</v>
      </c>
      <c r="C156" s="159">
        <v>130175331</v>
      </c>
      <c r="D156" s="159">
        <v>39535657.630000003</v>
      </c>
      <c r="E156" s="160">
        <v>0.30371082851327647</v>
      </c>
    </row>
    <row r="157" spans="1:5" x14ac:dyDescent="0.2">
      <c r="A157" s="136" t="s">
        <v>637</v>
      </c>
      <c r="B157" s="136" t="s">
        <v>638</v>
      </c>
      <c r="C157" s="137">
        <v>77114000</v>
      </c>
      <c r="D157" s="137">
        <v>30938813.640000001</v>
      </c>
      <c r="E157" s="157">
        <v>0.40120877713515057</v>
      </c>
    </row>
    <row r="158" spans="1:5" x14ac:dyDescent="0.2">
      <c r="A158" s="135" t="s">
        <v>418</v>
      </c>
      <c r="B158" s="135" t="s">
        <v>639</v>
      </c>
      <c r="C158" s="94">
        <v>73414000</v>
      </c>
      <c r="D158" s="94">
        <v>30672508.739999998</v>
      </c>
      <c r="E158" s="162">
        <v>0.41780190072738166</v>
      </c>
    </row>
    <row r="159" spans="1:5" x14ac:dyDescent="0.2">
      <c r="A159" s="135" t="s">
        <v>419</v>
      </c>
      <c r="B159" s="135" t="s">
        <v>641</v>
      </c>
      <c r="C159" s="94">
        <v>3700000</v>
      </c>
      <c r="D159" s="94">
        <v>266304.90000000002</v>
      </c>
      <c r="E159" s="162">
        <v>7.1974297297297304E-2</v>
      </c>
    </row>
    <row r="160" spans="1:5" x14ac:dyDescent="0.2">
      <c r="A160" s="136" t="s">
        <v>643</v>
      </c>
      <c r="B160" s="136" t="s">
        <v>644</v>
      </c>
      <c r="C160" s="137">
        <v>13979331</v>
      </c>
      <c r="D160" s="137">
        <v>4407016</v>
      </c>
      <c r="E160" s="157">
        <v>0.31525228210133949</v>
      </c>
    </row>
    <row r="161" spans="1:5" x14ac:dyDescent="0.2">
      <c r="A161" s="135" t="s">
        <v>422</v>
      </c>
      <c r="B161" s="135" t="s">
        <v>645</v>
      </c>
      <c r="C161" s="94">
        <v>1801331</v>
      </c>
      <c r="D161" s="94">
        <v>275617</v>
      </c>
      <c r="E161" s="162">
        <v>0.15300741507252139</v>
      </c>
    </row>
    <row r="162" spans="1:5" x14ac:dyDescent="0.2">
      <c r="A162" s="135" t="s">
        <v>423</v>
      </c>
      <c r="B162" s="135" t="s">
        <v>646</v>
      </c>
      <c r="C162" s="94">
        <v>4898000</v>
      </c>
      <c r="D162" s="94">
        <v>1841965</v>
      </c>
      <c r="E162" s="162">
        <v>0.37606472029399757</v>
      </c>
    </row>
    <row r="163" spans="1:5" x14ac:dyDescent="0.2">
      <c r="A163" s="135" t="s">
        <v>424</v>
      </c>
      <c r="B163" s="135" t="s">
        <v>425</v>
      </c>
      <c r="C163" s="94">
        <v>0</v>
      </c>
      <c r="D163" s="94">
        <v>0</v>
      </c>
      <c r="E163" s="162">
        <v>0</v>
      </c>
    </row>
    <row r="164" spans="1:5" x14ac:dyDescent="0.2">
      <c r="A164" s="135" t="s">
        <v>426</v>
      </c>
      <c r="B164" s="135" t="s">
        <v>647</v>
      </c>
      <c r="C164" s="94">
        <v>7280000</v>
      </c>
      <c r="D164" s="94">
        <v>2289434</v>
      </c>
      <c r="E164" s="162">
        <v>0.31448269230769232</v>
      </c>
    </row>
    <row r="165" spans="1:5" x14ac:dyDescent="0.2">
      <c r="A165" s="136" t="s">
        <v>649</v>
      </c>
      <c r="B165" s="136" t="s">
        <v>650</v>
      </c>
      <c r="C165" s="137">
        <v>4605000</v>
      </c>
      <c r="D165" s="137">
        <v>53200</v>
      </c>
      <c r="E165" s="157">
        <v>1.1552660152008686E-2</v>
      </c>
    </row>
    <row r="166" spans="1:5" x14ac:dyDescent="0.2">
      <c r="A166" s="135" t="s">
        <v>428</v>
      </c>
      <c r="B166" s="135" t="s">
        <v>651</v>
      </c>
      <c r="C166" s="94">
        <v>380000</v>
      </c>
      <c r="D166" s="94">
        <v>0</v>
      </c>
      <c r="E166" s="162">
        <v>0</v>
      </c>
    </row>
    <row r="167" spans="1:5" x14ac:dyDescent="0.2">
      <c r="A167" s="135" t="s">
        <v>517</v>
      </c>
      <c r="B167" s="135" t="s">
        <v>652</v>
      </c>
      <c r="C167" s="94">
        <v>225000</v>
      </c>
      <c r="D167" s="94">
        <v>0</v>
      </c>
      <c r="E167" s="162">
        <v>0</v>
      </c>
    </row>
    <row r="168" spans="1:5" x14ac:dyDescent="0.2">
      <c r="A168" s="135" t="s">
        <v>429</v>
      </c>
      <c r="B168" s="135" t="s">
        <v>653</v>
      </c>
      <c r="C168" s="94">
        <v>4000000</v>
      </c>
      <c r="D168" s="94">
        <v>53200</v>
      </c>
      <c r="E168" s="162">
        <v>1.3299999999999999E-2</v>
      </c>
    </row>
    <row r="169" spans="1:5" x14ac:dyDescent="0.2">
      <c r="A169" s="136" t="s">
        <v>656</v>
      </c>
      <c r="B169" s="136" t="s">
        <v>657</v>
      </c>
      <c r="C169" s="137">
        <v>2490000</v>
      </c>
      <c r="D169" s="137">
        <v>0</v>
      </c>
      <c r="E169" s="157">
        <v>0</v>
      </c>
    </row>
    <row r="170" spans="1:5" x14ac:dyDescent="0.2">
      <c r="A170" s="135" t="s">
        <v>432</v>
      </c>
      <c r="B170" s="135" t="s">
        <v>433</v>
      </c>
      <c r="C170" s="94">
        <v>1105000</v>
      </c>
      <c r="D170" s="94">
        <v>0</v>
      </c>
      <c r="E170" s="162">
        <v>0</v>
      </c>
    </row>
    <row r="171" spans="1:5" x14ac:dyDescent="0.2">
      <c r="A171" s="135" t="s">
        <v>434</v>
      </c>
      <c r="B171" s="135" t="s">
        <v>663</v>
      </c>
      <c r="C171" s="94">
        <v>1385000</v>
      </c>
      <c r="D171" s="94">
        <v>0</v>
      </c>
      <c r="E171" s="162">
        <v>0</v>
      </c>
    </row>
    <row r="172" spans="1:5" x14ac:dyDescent="0.2">
      <c r="A172" s="136" t="s">
        <v>664</v>
      </c>
      <c r="B172" s="136" t="s">
        <v>665</v>
      </c>
      <c r="C172" s="137">
        <v>8400000</v>
      </c>
      <c r="D172" s="137">
        <v>1098200</v>
      </c>
      <c r="E172" s="157">
        <v>0.13073809523809524</v>
      </c>
    </row>
    <row r="173" spans="1:5" x14ac:dyDescent="0.2">
      <c r="A173" s="135" t="s">
        <v>435</v>
      </c>
      <c r="B173" s="135" t="s">
        <v>666</v>
      </c>
      <c r="C173" s="94">
        <v>400000</v>
      </c>
      <c r="D173" s="94">
        <v>75960</v>
      </c>
      <c r="E173" s="162">
        <v>0.18990000000000001</v>
      </c>
    </row>
    <row r="174" spans="1:5" x14ac:dyDescent="0.2">
      <c r="A174" s="135" t="s">
        <v>436</v>
      </c>
      <c r="B174" s="135" t="s">
        <v>667</v>
      </c>
      <c r="C174" s="94">
        <v>8000000</v>
      </c>
      <c r="D174" s="94">
        <v>1022240</v>
      </c>
      <c r="E174" s="162">
        <v>0.12778</v>
      </c>
    </row>
    <row r="175" spans="1:5" x14ac:dyDescent="0.2">
      <c r="A175" s="136" t="s">
        <v>670</v>
      </c>
      <c r="B175" s="136" t="s">
        <v>671</v>
      </c>
      <c r="C175" s="137">
        <v>5819000</v>
      </c>
      <c r="D175" s="137">
        <v>2111573</v>
      </c>
      <c r="E175" s="157">
        <v>0.362875579996563</v>
      </c>
    </row>
    <row r="176" spans="1:5" x14ac:dyDescent="0.2">
      <c r="A176" s="135" t="s">
        <v>439</v>
      </c>
      <c r="B176" s="135" t="s">
        <v>440</v>
      </c>
      <c r="C176" s="94">
        <v>5819000</v>
      </c>
      <c r="D176" s="94">
        <v>2111573</v>
      </c>
      <c r="E176" s="162">
        <v>0.362875579996563</v>
      </c>
    </row>
    <row r="177" spans="1:5" x14ac:dyDescent="0.2">
      <c r="A177" s="136" t="s">
        <v>672</v>
      </c>
      <c r="B177" s="136" t="s">
        <v>673</v>
      </c>
      <c r="C177" s="137">
        <v>15318000</v>
      </c>
      <c r="D177" s="137">
        <v>98800</v>
      </c>
      <c r="E177" s="157">
        <v>6.4499281890586235E-3</v>
      </c>
    </row>
    <row r="178" spans="1:5" x14ac:dyDescent="0.2">
      <c r="A178" s="135" t="s">
        <v>441</v>
      </c>
      <c r="B178" s="135" t="s">
        <v>674</v>
      </c>
      <c r="C178" s="94">
        <v>14308000</v>
      </c>
      <c r="D178" s="94">
        <v>0</v>
      </c>
      <c r="E178" s="162">
        <v>0</v>
      </c>
    </row>
    <row r="179" spans="1:5" x14ac:dyDescent="0.2">
      <c r="A179" s="135" t="s">
        <v>442</v>
      </c>
      <c r="B179" s="135" t="s">
        <v>675</v>
      </c>
      <c r="C179" s="94">
        <v>1010000</v>
      </c>
      <c r="D179" s="94">
        <v>98800</v>
      </c>
      <c r="E179" s="162">
        <v>9.7821782178217825E-2</v>
      </c>
    </row>
    <row r="180" spans="1:5" x14ac:dyDescent="0.2">
      <c r="A180" s="136" t="s">
        <v>677</v>
      </c>
      <c r="B180" s="136" t="s">
        <v>678</v>
      </c>
      <c r="C180" s="137">
        <v>2100000</v>
      </c>
      <c r="D180" s="137">
        <v>723054.99</v>
      </c>
      <c r="E180" s="157">
        <v>0.3443119</v>
      </c>
    </row>
    <row r="181" spans="1:5" x14ac:dyDescent="0.2">
      <c r="A181" s="135" t="s">
        <v>445</v>
      </c>
      <c r="B181" s="135" t="s">
        <v>681</v>
      </c>
      <c r="C181" s="94">
        <v>600000</v>
      </c>
      <c r="D181" s="94">
        <v>388054.99</v>
      </c>
      <c r="E181" s="162">
        <v>0.64675831666666661</v>
      </c>
    </row>
    <row r="182" spans="1:5" x14ac:dyDescent="0.2">
      <c r="A182" s="135" t="s">
        <v>447</v>
      </c>
      <c r="B182" s="135" t="s">
        <v>683</v>
      </c>
      <c r="C182" s="94">
        <v>0</v>
      </c>
      <c r="D182" s="94">
        <v>0</v>
      </c>
      <c r="E182" s="162">
        <v>0</v>
      </c>
    </row>
    <row r="183" spans="1:5" x14ac:dyDescent="0.2">
      <c r="A183" s="135" t="s">
        <v>448</v>
      </c>
      <c r="B183" s="135" t="s">
        <v>684</v>
      </c>
      <c r="C183" s="94">
        <v>1500000</v>
      </c>
      <c r="D183" s="94">
        <v>335000</v>
      </c>
      <c r="E183" s="162">
        <v>0.22333333333333333</v>
      </c>
    </row>
    <row r="184" spans="1:5" x14ac:dyDescent="0.2">
      <c r="A184" s="136" t="s">
        <v>686</v>
      </c>
      <c r="B184" s="136" t="s">
        <v>687</v>
      </c>
      <c r="C184" s="137">
        <v>100000</v>
      </c>
      <c r="D184" s="137">
        <v>0</v>
      </c>
      <c r="E184" s="157">
        <v>0</v>
      </c>
    </row>
    <row r="185" spans="1:5" x14ac:dyDescent="0.2">
      <c r="A185" s="135" t="s">
        <v>450</v>
      </c>
      <c r="B185" s="135" t="s">
        <v>451</v>
      </c>
      <c r="C185" s="94">
        <v>100000</v>
      </c>
      <c r="D185" s="94">
        <v>0</v>
      </c>
      <c r="E185" s="162">
        <v>0</v>
      </c>
    </row>
    <row r="186" spans="1:5" x14ac:dyDescent="0.2">
      <c r="A186" s="136" t="s">
        <v>689</v>
      </c>
      <c r="B186" s="136" t="s">
        <v>690</v>
      </c>
      <c r="C186" s="137">
        <v>250000</v>
      </c>
      <c r="D186" s="137">
        <v>105000</v>
      </c>
      <c r="E186" s="157">
        <v>0.42</v>
      </c>
    </row>
    <row r="187" spans="1:5" x14ac:dyDescent="0.2">
      <c r="A187" s="135" t="s">
        <v>452</v>
      </c>
      <c r="B187" s="135" t="s">
        <v>453</v>
      </c>
      <c r="C187" s="94">
        <v>250000</v>
      </c>
      <c r="D187" s="94">
        <v>105000</v>
      </c>
      <c r="E187" s="162">
        <v>0.42</v>
      </c>
    </row>
    <row r="188" spans="1:5" x14ac:dyDescent="0.2">
      <c r="A188" s="158" t="s">
        <v>693</v>
      </c>
      <c r="B188" s="158" t="s">
        <v>694</v>
      </c>
      <c r="C188" s="159">
        <v>15554000</v>
      </c>
      <c r="D188" s="159">
        <v>5075726.5199999996</v>
      </c>
      <c r="E188" s="160">
        <v>0.32632933779092194</v>
      </c>
    </row>
    <row r="189" spans="1:5" x14ac:dyDescent="0.2">
      <c r="A189" s="136" t="s">
        <v>695</v>
      </c>
      <c r="B189" s="136" t="s">
        <v>696</v>
      </c>
      <c r="C189" s="137">
        <v>9634000</v>
      </c>
      <c r="D189" s="137">
        <v>3858666</v>
      </c>
      <c r="E189" s="157">
        <v>0.40052584596221713</v>
      </c>
    </row>
    <row r="190" spans="1:5" x14ac:dyDescent="0.2">
      <c r="A190" s="135" t="s">
        <v>454</v>
      </c>
      <c r="B190" s="135" t="s">
        <v>697</v>
      </c>
      <c r="C190" s="94">
        <v>6300000</v>
      </c>
      <c r="D190" s="94">
        <v>901968</v>
      </c>
      <c r="E190" s="162">
        <v>0.1431695238095238</v>
      </c>
    </row>
    <row r="191" spans="1:5" x14ac:dyDescent="0.2">
      <c r="A191" s="135" t="s">
        <v>456</v>
      </c>
      <c r="B191" s="135" t="s">
        <v>700</v>
      </c>
      <c r="C191" s="94">
        <v>3334000</v>
      </c>
      <c r="D191" s="94">
        <v>2956698</v>
      </c>
      <c r="E191" s="162">
        <v>0.88683203359328133</v>
      </c>
    </row>
    <row r="192" spans="1:5" x14ac:dyDescent="0.2">
      <c r="A192" s="136" t="s">
        <v>702</v>
      </c>
      <c r="B192" s="136" t="s">
        <v>703</v>
      </c>
      <c r="C192" s="137">
        <v>2900000</v>
      </c>
      <c r="D192" s="137">
        <v>132179.37</v>
      </c>
      <c r="E192" s="157">
        <v>4.5579093103448272E-2</v>
      </c>
    </row>
    <row r="193" spans="1:5" x14ac:dyDescent="0.2">
      <c r="A193" s="135" t="s">
        <v>458</v>
      </c>
      <c r="B193" s="135" t="s">
        <v>459</v>
      </c>
      <c r="C193" s="94">
        <v>2900000</v>
      </c>
      <c r="D193" s="94">
        <v>132179.37</v>
      </c>
      <c r="E193" s="162">
        <v>4.5579093103448272E-2</v>
      </c>
    </row>
    <row r="194" spans="1:5" x14ac:dyDescent="0.2">
      <c r="A194" s="136" t="s">
        <v>705</v>
      </c>
      <c r="B194" s="136" t="s">
        <v>706</v>
      </c>
      <c r="C194" s="137">
        <v>70000</v>
      </c>
      <c r="D194" s="137">
        <v>0</v>
      </c>
      <c r="E194" s="157">
        <v>0</v>
      </c>
    </row>
    <row r="195" spans="1:5" x14ac:dyDescent="0.2">
      <c r="A195" s="135" t="s">
        <v>460</v>
      </c>
      <c r="B195" s="135" t="s">
        <v>707</v>
      </c>
      <c r="C195" s="94">
        <v>0</v>
      </c>
      <c r="D195" s="94">
        <v>0</v>
      </c>
      <c r="E195" s="162">
        <v>0</v>
      </c>
    </row>
    <row r="196" spans="1:5" x14ac:dyDescent="0.2">
      <c r="A196" s="135" t="s">
        <v>463</v>
      </c>
      <c r="B196" s="135" t="s">
        <v>710</v>
      </c>
      <c r="C196" s="94">
        <v>70000</v>
      </c>
      <c r="D196" s="94">
        <v>0</v>
      </c>
      <c r="E196" s="162">
        <v>0</v>
      </c>
    </row>
    <row r="197" spans="1:5" x14ac:dyDescent="0.2">
      <c r="A197" s="135" t="s">
        <v>464</v>
      </c>
      <c r="B197" s="135" t="s">
        <v>712</v>
      </c>
      <c r="C197" s="94">
        <v>0</v>
      </c>
      <c r="D197" s="94">
        <v>0</v>
      </c>
      <c r="E197" s="162">
        <v>0</v>
      </c>
    </row>
    <row r="198" spans="1:5" x14ac:dyDescent="0.2">
      <c r="A198" s="136" t="s">
        <v>714</v>
      </c>
      <c r="B198" s="136" t="s">
        <v>715</v>
      </c>
      <c r="C198" s="137">
        <v>500000</v>
      </c>
      <c r="D198" s="137">
        <v>0</v>
      </c>
      <c r="E198" s="157">
        <v>0</v>
      </c>
    </row>
    <row r="199" spans="1:5" x14ac:dyDescent="0.2">
      <c r="A199" s="135" t="s">
        <v>505</v>
      </c>
      <c r="B199" s="135" t="s">
        <v>716</v>
      </c>
      <c r="C199" s="94">
        <v>0</v>
      </c>
      <c r="D199" s="94">
        <v>0</v>
      </c>
      <c r="E199" s="162">
        <v>0</v>
      </c>
    </row>
    <row r="200" spans="1:5" x14ac:dyDescent="0.2">
      <c r="A200" s="135" t="s">
        <v>466</v>
      </c>
      <c r="B200" s="135" t="s">
        <v>717</v>
      </c>
      <c r="C200" s="94">
        <v>500000</v>
      </c>
      <c r="D200" s="94">
        <v>0</v>
      </c>
      <c r="E200" s="162">
        <v>0</v>
      </c>
    </row>
    <row r="201" spans="1:5" x14ac:dyDescent="0.2">
      <c r="A201" s="136" t="s">
        <v>718</v>
      </c>
      <c r="B201" s="136" t="s">
        <v>719</v>
      </c>
      <c r="C201" s="137">
        <v>2450000</v>
      </c>
      <c r="D201" s="137">
        <v>1084881.1499999999</v>
      </c>
      <c r="E201" s="157">
        <v>0.4428086326530612</v>
      </c>
    </row>
    <row r="202" spans="1:5" x14ac:dyDescent="0.2">
      <c r="A202" s="135" t="s">
        <v>467</v>
      </c>
      <c r="B202" s="135" t="s">
        <v>720</v>
      </c>
      <c r="C202" s="94">
        <v>400000</v>
      </c>
      <c r="D202" s="94">
        <v>318381.15000000002</v>
      </c>
      <c r="E202" s="162">
        <v>0.795952875</v>
      </c>
    </row>
    <row r="203" spans="1:5" x14ac:dyDescent="0.2">
      <c r="A203" s="135" t="s">
        <v>469</v>
      </c>
      <c r="B203" s="135" t="s">
        <v>722</v>
      </c>
      <c r="C203" s="94">
        <v>1000000</v>
      </c>
      <c r="D203" s="94">
        <v>733000</v>
      </c>
      <c r="E203" s="162">
        <v>0.73299999999999998</v>
      </c>
    </row>
    <row r="204" spans="1:5" x14ac:dyDescent="0.2">
      <c r="A204" s="135" t="s">
        <v>470</v>
      </c>
      <c r="B204" s="135" t="s">
        <v>471</v>
      </c>
      <c r="C204" s="94">
        <v>100000</v>
      </c>
      <c r="D204" s="94">
        <v>0</v>
      </c>
      <c r="E204" s="162">
        <v>0</v>
      </c>
    </row>
    <row r="205" spans="1:5" x14ac:dyDescent="0.2">
      <c r="A205" s="135" t="s">
        <v>472</v>
      </c>
      <c r="B205" s="135" t="s">
        <v>723</v>
      </c>
      <c r="C205" s="94">
        <v>350000</v>
      </c>
      <c r="D205" s="94">
        <v>0</v>
      </c>
      <c r="E205" s="162">
        <v>0</v>
      </c>
    </row>
    <row r="206" spans="1:5" x14ac:dyDescent="0.2">
      <c r="A206" s="135" t="s">
        <v>475</v>
      </c>
      <c r="B206" s="135" t="s">
        <v>726</v>
      </c>
      <c r="C206" s="94">
        <v>600000</v>
      </c>
      <c r="D206" s="94">
        <v>33500</v>
      </c>
      <c r="E206" s="162">
        <v>5.5833333333333332E-2</v>
      </c>
    </row>
    <row r="207" spans="1:5" x14ac:dyDescent="0.2">
      <c r="A207" s="158" t="s">
        <v>727</v>
      </c>
      <c r="B207" s="158" t="s">
        <v>57</v>
      </c>
      <c r="C207" s="159">
        <v>1537000</v>
      </c>
      <c r="D207" s="159">
        <v>1138853.8</v>
      </c>
      <c r="E207" s="160">
        <v>0.74095888093689011</v>
      </c>
    </row>
    <row r="208" spans="1:5" x14ac:dyDescent="0.2">
      <c r="A208" s="136" t="s">
        <v>728</v>
      </c>
      <c r="B208" s="136" t="s">
        <v>729</v>
      </c>
      <c r="C208" s="137">
        <v>1537000</v>
      </c>
      <c r="D208" s="137">
        <v>1138853.8</v>
      </c>
      <c r="E208" s="157">
        <v>0.74095888093689011</v>
      </c>
    </row>
    <row r="209" spans="1:5" x14ac:dyDescent="0.2">
      <c r="A209" s="135" t="s">
        <v>479</v>
      </c>
      <c r="B209" s="135" t="s">
        <v>731</v>
      </c>
      <c r="C209" s="94">
        <v>23250</v>
      </c>
      <c r="D209" s="94">
        <v>0</v>
      </c>
      <c r="E209" s="162">
        <v>0</v>
      </c>
    </row>
    <row r="210" spans="1:5" x14ac:dyDescent="0.2">
      <c r="A210" s="135" t="s">
        <v>480</v>
      </c>
      <c r="B210" s="135" t="s">
        <v>732</v>
      </c>
      <c r="C210" s="94">
        <v>374896.2</v>
      </c>
      <c r="D210" s="94">
        <v>0</v>
      </c>
      <c r="E210" s="162">
        <v>0</v>
      </c>
    </row>
    <row r="211" spans="1:5" x14ac:dyDescent="0.2">
      <c r="A211" s="135" t="s">
        <v>481</v>
      </c>
      <c r="B211" s="135" t="s">
        <v>733</v>
      </c>
      <c r="C211" s="94">
        <v>1138853.8</v>
      </c>
      <c r="D211" s="94">
        <v>1138853.8</v>
      </c>
      <c r="E211" s="162">
        <v>1</v>
      </c>
    </row>
    <row r="212" spans="1:5" x14ac:dyDescent="0.2">
      <c r="A212" s="135" t="s">
        <v>484</v>
      </c>
      <c r="B212" s="135" t="s">
        <v>736</v>
      </c>
      <c r="C212" s="94">
        <v>0</v>
      </c>
      <c r="D212" s="94">
        <v>0</v>
      </c>
      <c r="E212" s="162">
        <v>0</v>
      </c>
    </row>
    <row r="213" spans="1:5" x14ac:dyDescent="0.2">
      <c r="A213" s="158" t="s">
        <v>741</v>
      </c>
      <c r="B213" s="158" t="s">
        <v>742</v>
      </c>
      <c r="C213" s="159">
        <v>43104669</v>
      </c>
      <c r="D213" s="159">
        <v>2497939</v>
      </c>
      <c r="E213" s="160">
        <v>5.7950543594244973E-2</v>
      </c>
    </row>
    <row r="214" spans="1:5" x14ac:dyDescent="0.2">
      <c r="A214" s="136" t="s">
        <v>743</v>
      </c>
      <c r="B214" s="136" t="s">
        <v>744</v>
      </c>
      <c r="C214" s="137">
        <v>4655000</v>
      </c>
      <c r="D214" s="137">
        <v>2177679</v>
      </c>
      <c r="E214" s="157">
        <v>0.46781503759398496</v>
      </c>
    </row>
    <row r="215" spans="1:5" x14ac:dyDescent="0.2">
      <c r="A215" s="135" t="s">
        <v>751</v>
      </c>
      <c r="B215" s="135" t="s">
        <v>752</v>
      </c>
      <c r="C215" s="94">
        <v>4655000</v>
      </c>
      <c r="D215" s="94">
        <v>2177679</v>
      </c>
      <c r="E215" s="162">
        <v>0.46781503759398496</v>
      </c>
    </row>
    <row r="216" spans="1:5" x14ac:dyDescent="0.2">
      <c r="A216" s="135" t="s">
        <v>506</v>
      </c>
      <c r="B216" s="135" t="s">
        <v>753</v>
      </c>
      <c r="C216" s="94">
        <v>3253000</v>
      </c>
      <c r="D216" s="94">
        <v>1521753</v>
      </c>
      <c r="E216" s="162">
        <v>0.4677998770365816</v>
      </c>
    </row>
    <row r="217" spans="1:5" x14ac:dyDescent="0.2">
      <c r="A217" s="135" t="s">
        <v>507</v>
      </c>
      <c r="B217" s="135" t="s">
        <v>754</v>
      </c>
      <c r="C217" s="94">
        <v>1402000</v>
      </c>
      <c r="D217" s="94">
        <v>655926</v>
      </c>
      <c r="E217" s="162">
        <v>0.46785021398002852</v>
      </c>
    </row>
    <row r="218" spans="1:5" x14ac:dyDescent="0.2">
      <c r="A218" s="136" t="s">
        <v>758</v>
      </c>
      <c r="B218" s="136" t="s">
        <v>759</v>
      </c>
      <c r="C218" s="137">
        <v>37784669</v>
      </c>
      <c r="D218" s="137">
        <v>320260</v>
      </c>
      <c r="E218" s="157">
        <v>8.4759244549687598E-3</v>
      </c>
    </row>
    <row r="219" spans="1:5" x14ac:dyDescent="0.2">
      <c r="A219" s="135" t="s">
        <v>491</v>
      </c>
      <c r="B219" s="135" t="s">
        <v>492</v>
      </c>
      <c r="C219" s="94">
        <v>11384669</v>
      </c>
      <c r="D219" s="94">
        <v>0</v>
      </c>
      <c r="E219" s="162">
        <v>0</v>
      </c>
    </row>
    <row r="220" spans="1:5" x14ac:dyDescent="0.2">
      <c r="A220" s="135" t="s">
        <v>493</v>
      </c>
      <c r="B220" s="135" t="s">
        <v>494</v>
      </c>
      <c r="C220" s="94">
        <v>26400000</v>
      </c>
      <c r="D220" s="94">
        <v>320260</v>
      </c>
      <c r="E220" s="162">
        <v>1.2131060606060605E-2</v>
      </c>
    </row>
    <row r="221" spans="1:5" x14ac:dyDescent="0.2">
      <c r="A221" s="136" t="s">
        <v>760</v>
      </c>
      <c r="B221" s="136" t="s">
        <v>761</v>
      </c>
      <c r="C221" s="137">
        <v>665000</v>
      </c>
      <c r="D221" s="137">
        <v>0</v>
      </c>
      <c r="E221" s="157">
        <v>0</v>
      </c>
    </row>
    <row r="222" spans="1:5" x14ac:dyDescent="0.2">
      <c r="A222" s="135" t="s">
        <v>495</v>
      </c>
      <c r="B222" s="135" t="s">
        <v>496</v>
      </c>
      <c r="C222" s="94">
        <v>665000</v>
      </c>
      <c r="D222" s="94">
        <v>0</v>
      </c>
      <c r="E222" s="162">
        <v>0</v>
      </c>
    </row>
    <row r="223" spans="1:5" s="51" customFormat="1" ht="31.5" customHeight="1" x14ac:dyDescent="0.2">
      <c r="A223" s="166" t="s">
        <v>369</v>
      </c>
      <c r="B223" s="167"/>
      <c r="C223" s="62">
        <v>9598020000</v>
      </c>
      <c r="D223" s="62">
        <v>4037650847.3299999</v>
      </c>
      <c r="E223" s="168">
        <v>0.42067539423026834</v>
      </c>
    </row>
    <row r="224" spans="1:5" x14ac:dyDescent="0.2">
      <c r="A224" s="158" t="s">
        <v>597</v>
      </c>
      <c r="B224" s="158" t="s">
        <v>1</v>
      </c>
      <c r="C224" s="159">
        <v>8167318000</v>
      </c>
      <c r="D224" s="159">
        <v>3681898617.8099999</v>
      </c>
      <c r="E224" s="160">
        <v>0.45080877441162448</v>
      </c>
    </row>
    <row r="225" spans="1:5" x14ac:dyDescent="0.2">
      <c r="A225" s="136" t="s">
        <v>598</v>
      </c>
      <c r="B225" s="136" t="s">
        <v>599</v>
      </c>
      <c r="C225" s="137">
        <v>2800377000</v>
      </c>
      <c r="D225" s="137">
        <v>1265475244.8</v>
      </c>
      <c r="E225" s="157">
        <v>0.45189460019133137</v>
      </c>
    </row>
    <row r="226" spans="1:5" x14ac:dyDescent="0.2">
      <c r="A226" s="135" t="s">
        <v>404</v>
      </c>
      <c r="B226" s="135" t="s">
        <v>600</v>
      </c>
      <c r="C226" s="94">
        <v>2795377000</v>
      </c>
      <c r="D226" s="94">
        <v>1260918979.8</v>
      </c>
      <c r="E226" s="162">
        <v>0.45107296074912256</v>
      </c>
    </row>
    <row r="227" spans="1:5" x14ac:dyDescent="0.2">
      <c r="A227" s="135" t="s">
        <v>508</v>
      </c>
      <c r="B227" s="135" t="s">
        <v>509</v>
      </c>
      <c r="C227" s="94">
        <v>5000000</v>
      </c>
      <c r="D227" s="94">
        <v>4556265</v>
      </c>
      <c r="E227" s="162">
        <v>0.91125299999999998</v>
      </c>
    </row>
    <row r="228" spans="1:5" x14ac:dyDescent="0.2">
      <c r="A228" s="136" t="s">
        <v>601</v>
      </c>
      <c r="B228" s="136" t="s">
        <v>602</v>
      </c>
      <c r="C228" s="137">
        <v>14000000</v>
      </c>
      <c r="D228" s="137">
        <v>4958374.4000000004</v>
      </c>
      <c r="E228" s="157">
        <v>0.35416960000000003</v>
      </c>
    </row>
    <row r="229" spans="1:5" x14ac:dyDescent="0.2">
      <c r="A229" s="135" t="s">
        <v>405</v>
      </c>
      <c r="B229" s="135" t="s">
        <v>603</v>
      </c>
      <c r="C229" s="94">
        <v>14000000</v>
      </c>
      <c r="D229" s="94">
        <v>4958374.4000000004</v>
      </c>
      <c r="E229" s="162">
        <v>0.35416960000000003</v>
      </c>
    </row>
    <row r="230" spans="1:5" x14ac:dyDescent="0.2">
      <c r="A230" s="136" t="s">
        <v>605</v>
      </c>
      <c r="B230" s="136" t="s">
        <v>606</v>
      </c>
      <c r="C230" s="137">
        <v>4117374000</v>
      </c>
      <c r="D230" s="137">
        <v>1823872701.6099999</v>
      </c>
      <c r="E230" s="157">
        <v>0.44296988847989033</v>
      </c>
    </row>
    <row r="231" spans="1:5" x14ac:dyDescent="0.2">
      <c r="A231" s="135" t="s">
        <v>406</v>
      </c>
      <c r="B231" s="135" t="s">
        <v>607</v>
      </c>
      <c r="C231" s="94">
        <v>742511000</v>
      </c>
      <c r="D231" s="94">
        <v>322865454.35000002</v>
      </c>
      <c r="E231" s="162">
        <v>0.43482918684032967</v>
      </c>
    </row>
    <row r="232" spans="1:5" x14ac:dyDescent="0.2">
      <c r="A232" s="135" t="s">
        <v>407</v>
      </c>
      <c r="B232" s="135" t="s">
        <v>608</v>
      </c>
      <c r="C232" s="94">
        <v>1873498000</v>
      </c>
      <c r="D232" s="94">
        <v>829751776.63999999</v>
      </c>
      <c r="E232" s="162">
        <v>0.44288906454130189</v>
      </c>
    </row>
    <row r="233" spans="1:5" x14ac:dyDescent="0.2">
      <c r="A233" s="135" t="s">
        <v>408</v>
      </c>
      <c r="B233" s="135" t="s">
        <v>409</v>
      </c>
      <c r="C233" s="94">
        <v>541000000</v>
      </c>
      <c r="D233" s="94">
        <v>0</v>
      </c>
      <c r="E233" s="162">
        <v>0</v>
      </c>
    </row>
    <row r="234" spans="1:5" x14ac:dyDescent="0.2">
      <c r="A234" s="135" t="s">
        <v>410</v>
      </c>
      <c r="B234" s="135" t="s">
        <v>411</v>
      </c>
      <c r="C234" s="94">
        <v>449000000</v>
      </c>
      <c r="D234" s="94">
        <v>440422212.39999998</v>
      </c>
      <c r="E234" s="162">
        <v>0.98089579599109122</v>
      </c>
    </row>
    <row r="235" spans="1:5" x14ac:dyDescent="0.2">
      <c r="A235" s="135" t="s">
        <v>412</v>
      </c>
      <c r="B235" s="135" t="s">
        <v>609</v>
      </c>
      <c r="C235" s="94">
        <v>511365000</v>
      </c>
      <c r="D235" s="94">
        <v>230833258.22</v>
      </c>
      <c r="E235" s="162">
        <v>0.45140605676962636</v>
      </c>
    </row>
    <row r="236" spans="1:5" x14ac:dyDescent="0.2">
      <c r="A236" s="136" t="s">
        <v>610</v>
      </c>
      <c r="B236" s="136" t="s">
        <v>611</v>
      </c>
      <c r="C236" s="137">
        <v>623216000</v>
      </c>
      <c r="D236" s="137">
        <v>301276573</v>
      </c>
      <c r="E236" s="157">
        <v>0.48342239769197198</v>
      </c>
    </row>
    <row r="237" spans="1:5" x14ac:dyDescent="0.2">
      <c r="A237" s="135" t="s">
        <v>612</v>
      </c>
      <c r="B237" s="135" t="s">
        <v>613</v>
      </c>
      <c r="C237" s="94">
        <v>591256000</v>
      </c>
      <c r="D237" s="94">
        <v>285828657</v>
      </c>
      <c r="E237" s="162">
        <v>0.48342622654146428</v>
      </c>
    </row>
    <row r="238" spans="1:5" x14ac:dyDescent="0.2">
      <c r="A238" s="135" t="s">
        <v>510</v>
      </c>
      <c r="B238" s="135" t="s">
        <v>614</v>
      </c>
      <c r="C238" s="94">
        <v>591256000</v>
      </c>
      <c r="D238" s="94">
        <v>285828657</v>
      </c>
      <c r="E238" s="162">
        <v>0.48342622654146428</v>
      </c>
    </row>
    <row r="239" spans="1:5" x14ac:dyDescent="0.2">
      <c r="A239" s="135" t="s">
        <v>615</v>
      </c>
      <c r="B239" s="135" t="s">
        <v>616</v>
      </c>
      <c r="C239" s="94">
        <v>31960000</v>
      </c>
      <c r="D239" s="94">
        <v>15447916</v>
      </c>
      <c r="E239" s="162">
        <v>0.48335156445556948</v>
      </c>
    </row>
    <row r="240" spans="1:5" x14ac:dyDescent="0.2">
      <c r="A240" s="135" t="s">
        <v>511</v>
      </c>
      <c r="B240" s="135" t="s">
        <v>617</v>
      </c>
      <c r="C240" s="94">
        <v>31960000</v>
      </c>
      <c r="D240" s="94">
        <v>15447916</v>
      </c>
      <c r="E240" s="162">
        <v>0.48335156445556948</v>
      </c>
    </row>
    <row r="241" spans="1:5" x14ac:dyDescent="0.2">
      <c r="A241" s="136" t="s">
        <v>618</v>
      </c>
      <c r="B241" s="136" t="s">
        <v>619</v>
      </c>
      <c r="C241" s="137">
        <v>612351000</v>
      </c>
      <c r="D241" s="137">
        <v>286315724</v>
      </c>
      <c r="E241" s="157">
        <v>0.46756798633463487</v>
      </c>
    </row>
    <row r="242" spans="1:5" x14ac:dyDescent="0.2">
      <c r="A242" s="135" t="s">
        <v>620</v>
      </c>
      <c r="B242" s="135" t="s">
        <v>621</v>
      </c>
      <c r="C242" s="94">
        <v>324712000</v>
      </c>
      <c r="D242" s="94">
        <v>147284650</v>
      </c>
      <c r="E242" s="162">
        <v>0.45358548498361623</v>
      </c>
    </row>
    <row r="243" spans="1:5" x14ac:dyDescent="0.2">
      <c r="A243" s="135" t="s">
        <v>512</v>
      </c>
      <c r="B243" s="135" t="s">
        <v>622</v>
      </c>
      <c r="C243" s="94">
        <v>324712000</v>
      </c>
      <c r="D243" s="94">
        <v>147284650</v>
      </c>
      <c r="E243" s="162">
        <v>0.45358548498361623</v>
      </c>
    </row>
    <row r="244" spans="1:5" x14ac:dyDescent="0.2">
      <c r="A244" s="135" t="s">
        <v>623</v>
      </c>
      <c r="B244" s="135" t="s">
        <v>624</v>
      </c>
      <c r="C244" s="94">
        <v>95880000</v>
      </c>
      <c r="D244" s="94">
        <v>46343689</v>
      </c>
      <c r="E244" s="162">
        <v>0.48335094910304549</v>
      </c>
    </row>
    <row r="245" spans="1:5" x14ac:dyDescent="0.2">
      <c r="A245" s="135" t="s">
        <v>513</v>
      </c>
      <c r="B245" s="135" t="s">
        <v>625</v>
      </c>
      <c r="C245" s="94">
        <v>95880000</v>
      </c>
      <c r="D245" s="94">
        <v>46343689</v>
      </c>
      <c r="E245" s="162">
        <v>0.48335094910304549</v>
      </c>
    </row>
    <row r="246" spans="1:5" x14ac:dyDescent="0.2">
      <c r="A246" s="135" t="s">
        <v>626</v>
      </c>
      <c r="B246" s="135" t="s">
        <v>627</v>
      </c>
      <c r="C246" s="94">
        <v>191759000</v>
      </c>
      <c r="D246" s="94">
        <v>92687385</v>
      </c>
      <c r="E246" s="162">
        <v>0.48335350622395817</v>
      </c>
    </row>
    <row r="247" spans="1:5" x14ac:dyDescent="0.2">
      <c r="A247" s="135" t="s">
        <v>514</v>
      </c>
      <c r="B247" s="135" t="s">
        <v>628</v>
      </c>
      <c r="C247" s="94">
        <v>191759000</v>
      </c>
      <c r="D247" s="94">
        <v>92687385</v>
      </c>
      <c r="E247" s="162">
        <v>0.48335350622395817</v>
      </c>
    </row>
    <row r="248" spans="1:5" x14ac:dyDescent="0.2">
      <c r="A248" s="158" t="s">
        <v>635</v>
      </c>
      <c r="B248" s="158" t="s">
        <v>636</v>
      </c>
      <c r="C248" s="159">
        <v>920913000</v>
      </c>
      <c r="D248" s="159">
        <v>265563569.08000001</v>
      </c>
      <c r="E248" s="160">
        <v>0.28836987758887106</v>
      </c>
    </row>
    <row r="249" spans="1:5" x14ac:dyDescent="0.2">
      <c r="A249" s="136" t="s">
        <v>637</v>
      </c>
      <c r="B249" s="136" t="s">
        <v>638</v>
      </c>
      <c r="C249" s="137">
        <v>214200000</v>
      </c>
      <c r="D249" s="137">
        <v>67982049.620000005</v>
      </c>
      <c r="E249" s="157">
        <v>0.31737651549953316</v>
      </c>
    </row>
    <row r="250" spans="1:5" x14ac:dyDescent="0.2">
      <c r="A250" s="135" t="s">
        <v>418</v>
      </c>
      <c r="B250" s="135" t="s">
        <v>639</v>
      </c>
      <c r="C250" s="94">
        <v>99428000</v>
      </c>
      <c r="D250" s="94">
        <v>44573134</v>
      </c>
      <c r="E250" s="162">
        <v>0.44829559077925735</v>
      </c>
    </row>
    <row r="251" spans="1:5" x14ac:dyDescent="0.2">
      <c r="A251" s="135" t="s">
        <v>515</v>
      </c>
      <c r="B251" s="135" t="s">
        <v>640</v>
      </c>
      <c r="C251" s="94">
        <v>8776000</v>
      </c>
      <c r="D251" s="94">
        <v>2695574</v>
      </c>
      <c r="E251" s="162">
        <v>0.30715291704649045</v>
      </c>
    </row>
    <row r="252" spans="1:5" x14ac:dyDescent="0.2">
      <c r="A252" s="135" t="s">
        <v>419</v>
      </c>
      <c r="B252" s="135" t="s">
        <v>641</v>
      </c>
      <c r="C252" s="94">
        <v>95000000</v>
      </c>
      <c r="D252" s="94">
        <v>20224342.370000001</v>
      </c>
      <c r="E252" s="162">
        <v>0.21288781442105265</v>
      </c>
    </row>
    <row r="253" spans="1:5" x14ac:dyDescent="0.2">
      <c r="A253" s="135" t="s">
        <v>516</v>
      </c>
      <c r="B253" s="135" t="s">
        <v>642</v>
      </c>
      <c r="C253" s="94">
        <v>1496000</v>
      </c>
      <c r="D253" s="94">
        <v>488999.25</v>
      </c>
      <c r="E253" s="162">
        <v>0.32687115641711229</v>
      </c>
    </row>
    <row r="254" spans="1:5" x14ac:dyDescent="0.2">
      <c r="A254" s="135" t="s">
        <v>420</v>
      </c>
      <c r="B254" s="135" t="s">
        <v>421</v>
      </c>
      <c r="C254" s="94">
        <v>9500000</v>
      </c>
      <c r="D254" s="94">
        <v>0</v>
      </c>
      <c r="E254" s="162">
        <v>0</v>
      </c>
    </row>
    <row r="255" spans="1:5" x14ac:dyDescent="0.2">
      <c r="A255" s="136" t="s">
        <v>643</v>
      </c>
      <c r="B255" s="136" t="s">
        <v>644</v>
      </c>
      <c r="C255" s="137">
        <v>113487000</v>
      </c>
      <c r="D255" s="137">
        <v>37708916</v>
      </c>
      <c r="E255" s="157">
        <v>0.33227520332725335</v>
      </c>
    </row>
    <row r="256" spans="1:5" x14ac:dyDescent="0.2">
      <c r="A256" s="135" t="s">
        <v>422</v>
      </c>
      <c r="B256" s="135" t="s">
        <v>645</v>
      </c>
      <c r="C256" s="94">
        <v>15600000</v>
      </c>
      <c r="D256" s="94">
        <v>3722618</v>
      </c>
      <c r="E256" s="162">
        <v>0.23862935897435897</v>
      </c>
    </row>
    <row r="257" spans="1:5" x14ac:dyDescent="0.2">
      <c r="A257" s="135" t="s">
        <v>423</v>
      </c>
      <c r="B257" s="135" t="s">
        <v>646</v>
      </c>
      <c r="C257" s="94">
        <v>42000000</v>
      </c>
      <c r="D257" s="94">
        <v>16585535</v>
      </c>
      <c r="E257" s="162">
        <v>0.3948936904761905</v>
      </c>
    </row>
    <row r="258" spans="1:5" x14ac:dyDescent="0.2">
      <c r="A258" s="135" t="s">
        <v>424</v>
      </c>
      <c r="B258" s="135" t="s">
        <v>425</v>
      </c>
      <c r="C258" s="94">
        <v>16800000</v>
      </c>
      <c r="D258" s="94">
        <v>3433290</v>
      </c>
      <c r="E258" s="162">
        <v>0.2043625</v>
      </c>
    </row>
    <row r="259" spans="1:5" x14ac:dyDescent="0.2">
      <c r="A259" s="135" t="s">
        <v>426</v>
      </c>
      <c r="B259" s="135" t="s">
        <v>647</v>
      </c>
      <c r="C259" s="94">
        <v>34487000</v>
      </c>
      <c r="D259" s="94">
        <v>12011159</v>
      </c>
      <c r="E259" s="162">
        <v>0.34828077246498679</v>
      </c>
    </row>
    <row r="260" spans="1:5" x14ac:dyDescent="0.2">
      <c r="A260" s="135" t="s">
        <v>427</v>
      </c>
      <c r="B260" s="135" t="s">
        <v>648</v>
      </c>
      <c r="C260" s="94">
        <v>4600000</v>
      </c>
      <c r="D260" s="94">
        <v>1956314</v>
      </c>
      <c r="E260" s="162">
        <v>0.42528565217391306</v>
      </c>
    </row>
    <row r="261" spans="1:5" x14ac:dyDescent="0.2">
      <c r="A261" s="136" t="s">
        <v>649</v>
      </c>
      <c r="B261" s="136" t="s">
        <v>650</v>
      </c>
      <c r="C261" s="137">
        <v>7473000</v>
      </c>
      <c r="D261" s="137">
        <v>823208</v>
      </c>
      <c r="E261" s="157">
        <v>0.11015763414960525</v>
      </c>
    </row>
    <row r="262" spans="1:5" x14ac:dyDescent="0.2">
      <c r="A262" s="135" t="s">
        <v>428</v>
      </c>
      <c r="B262" s="135" t="s">
        <v>651</v>
      </c>
      <c r="C262" s="94">
        <v>1400000</v>
      </c>
      <c r="D262" s="94">
        <v>174180</v>
      </c>
      <c r="E262" s="162">
        <v>0.12441428571428571</v>
      </c>
    </row>
    <row r="263" spans="1:5" x14ac:dyDescent="0.2">
      <c r="A263" s="135" t="s">
        <v>517</v>
      </c>
      <c r="B263" s="135" t="s">
        <v>652</v>
      </c>
      <c r="C263" s="94">
        <v>0</v>
      </c>
      <c r="D263" s="94">
        <v>0</v>
      </c>
      <c r="E263" s="162">
        <v>0</v>
      </c>
    </row>
    <row r="264" spans="1:5" x14ac:dyDescent="0.2">
      <c r="A264" s="135" t="s">
        <v>429</v>
      </c>
      <c r="B264" s="135" t="s">
        <v>653</v>
      </c>
      <c r="C264" s="94">
        <v>2500000</v>
      </c>
      <c r="D264" s="94">
        <v>639028</v>
      </c>
      <c r="E264" s="162">
        <v>0.25561119999999998</v>
      </c>
    </row>
    <row r="265" spans="1:5" x14ac:dyDescent="0.2">
      <c r="A265" s="135" t="s">
        <v>518</v>
      </c>
      <c r="B265" s="135" t="s">
        <v>519</v>
      </c>
      <c r="C265" s="94">
        <v>550000</v>
      </c>
      <c r="D265" s="94">
        <v>0</v>
      </c>
      <c r="E265" s="162">
        <v>0</v>
      </c>
    </row>
    <row r="266" spans="1:5" x14ac:dyDescent="0.2">
      <c r="A266" s="135" t="s">
        <v>430</v>
      </c>
      <c r="B266" s="135" t="s">
        <v>654</v>
      </c>
      <c r="C266" s="94">
        <v>123000</v>
      </c>
      <c r="D266" s="94">
        <v>0</v>
      </c>
      <c r="E266" s="162">
        <v>0</v>
      </c>
    </row>
    <row r="267" spans="1:5" x14ac:dyDescent="0.2">
      <c r="A267" s="135" t="s">
        <v>520</v>
      </c>
      <c r="B267" s="135" t="s">
        <v>655</v>
      </c>
      <c r="C267" s="94">
        <v>2900000</v>
      </c>
      <c r="D267" s="94">
        <v>10000</v>
      </c>
      <c r="E267" s="162">
        <v>3.4482758620689655E-3</v>
      </c>
    </row>
    <row r="268" spans="1:5" x14ac:dyDescent="0.2">
      <c r="A268" s="136" t="s">
        <v>656</v>
      </c>
      <c r="B268" s="136" t="s">
        <v>657</v>
      </c>
      <c r="C268" s="137">
        <v>375338000</v>
      </c>
      <c r="D268" s="137">
        <v>98217067.870000005</v>
      </c>
      <c r="E268" s="157">
        <v>0.26167632339384767</v>
      </c>
    </row>
    <row r="269" spans="1:5" x14ac:dyDescent="0.2">
      <c r="A269" s="135" t="s">
        <v>521</v>
      </c>
      <c r="B269" s="135" t="s">
        <v>659</v>
      </c>
      <c r="C269" s="94">
        <v>2000000</v>
      </c>
      <c r="D269" s="94">
        <v>0</v>
      </c>
      <c r="E269" s="162">
        <v>0</v>
      </c>
    </row>
    <row r="270" spans="1:5" x14ac:dyDescent="0.2">
      <c r="A270" s="135" t="s">
        <v>431</v>
      </c>
      <c r="B270" s="135" t="s">
        <v>660</v>
      </c>
      <c r="C270" s="94">
        <v>25000000</v>
      </c>
      <c r="D270" s="94">
        <v>1988019.33</v>
      </c>
      <c r="E270" s="162">
        <v>7.9520773200000006E-2</v>
      </c>
    </row>
    <row r="271" spans="1:5" x14ac:dyDescent="0.2">
      <c r="A271" s="135" t="s">
        <v>522</v>
      </c>
      <c r="B271" s="135" t="s">
        <v>661</v>
      </c>
      <c r="C271" s="94">
        <v>0</v>
      </c>
      <c r="D271" s="94">
        <v>0</v>
      </c>
      <c r="E271" s="162">
        <v>0</v>
      </c>
    </row>
    <row r="272" spans="1:5" x14ac:dyDescent="0.2">
      <c r="A272" s="135" t="s">
        <v>523</v>
      </c>
      <c r="B272" s="135" t="s">
        <v>662</v>
      </c>
      <c r="C272" s="94">
        <v>40624000</v>
      </c>
      <c r="D272" s="94">
        <v>3996934.2</v>
      </c>
      <c r="E272" s="162">
        <v>9.8388494486018122E-2</v>
      </c>
    </row>
    <row r="273" spans="1:5" x14ac:dyDescent="0.2">
      <c r="A273" s="135" t="s">
        <v>432</v>
      </c>
      <c r="B273" s="135" t="s">
        <v>433</v>
      </c>
      <c r="C273" s="94">
        <v>295014000</v>
      </c>
      <c r="D273" s="94">
        <v>91104493.340000004</v>
      </c>
      <c r="E273" s="162">
        <v>0.30881413539696423</v>
      </c>
    </row>
    <row r="274" spans="1:5" x14ac:dyDescent="0.2">
      <c r="A274" s="135" t="s">
        <v>434</v>
      </c>
      <c r="B274" s="135" t="s">
        <v>663</v>
      </c>
      <c r="C274" s="94">
        <v>12700000</v>
      </c>
      <c r="D274" s="94">
        <v>1127621</v>
      </c>
      <c r="E274" s="162">
        <v>8.8789055118110236E-2</v>
      </c>
    </row>
    <row r="275" spans="1:5" x14ac:dyDescent="0.2">
      <c r="A275" s="136" t="s">
        <v>664</v>
      </c>
      <c r="B275" s="136" t="s">
        <v>665</v>
      </c>
      <c r="C275" s="137">
        <v>53775000</v>
      </c>
      <c r="D275" s="137">
        <v>14571540.289999999</v>
      </c>
      <c r="E275" s="157">
        <v>0.27097239033007903</v>
      </c>
    </row>
    <row r="276" spans="1:5" x14ac:dyDescent="0.2">
      <c r="A276" s="135" t="s">
        <v>435</v>
      </c>
      <c r="B276" s="135" t="s">
        <v>666</v>
      </c>
      <c r="C276" s="94">
        <v>1150000</v>
      </c>
      <c r="D276" s="94">
        <v>318680</v>
      </c>
      <c r="E276" s="162">
        <v>0.27711304347826088</v>
      </c>
    </row>
    <row r="277" spans="1:5" x14ac:dyDescent="0.2">
      <c r="A277" s="135" t="s">
        <v>436</v>
      </c>
      <c r="B277" s="135" t="s">
        <v>667</v>
      </c>
      <c r="C277" s="94">
        <v>45200000</v>
      </c>
      <c r="D277" s="94">
        <v>12628350</v>
      </c>
      <c r="E277" s="162">
        <v>0.27938827433628316</v>
      </c>
    </row>
    <row r="278" spans="1:5" x14ac:dyDescent="0.2">
      <c r="A278" s="135" t="s">
        <v>437</v>
      </c>
      <c r="B278" s="135" t="s">
        <v>668</v>
      </c>
      <c r="C278" s="94">
        <v>3025000</v>
      </c>
      <c r="D278" s="94">
        <v>366232.93</v>
      </c>
      <c r="E278" s="162">
        <v>0.12106873719008264</v>
      </c>
    </row>
    <row r="279" spans="1:5" x14ac:dyDescent="0.2">
      <c r="A279" s="135" t="s">
        <v>438</v>
      </c>
      <c r="B279" s="135" t="s">
        <v>669</v>
      </c>
      <c r="C279" s="94">
        <v>4400000</v>
      </c>
      <c r="D279" s="94">
        <v>1258277.3600000001</v>
      </c>
      <c r="E279" s="162">
        <v>0.28597212727272731</v>
      </c>
    </row>
    <row r="280" spans="1:5" x14ac:dyDescent="0.2">
      <c r="A280" s="136" t="s">
        <v>670</v>
      </c>
      <c r="B280" s="136" t="s">
        <v>671</v>
      </c>
      <c r="C280" s="137">
        <v>59700000</v>
      </c>
      <c r="D280" s="137">
        <v>25853489</v>
      </c>
      <c r="E280" s="157">
        <v>0.43305676716917924</v>
      </c>
    </row>
    <row r="281" spans="1:5" x14ac:dyDescent="0.2">
      <c r="A281" s="135" t="s">
        <v>439</v>
      </c>
      <c r="B281" s="135" t="s">
        <v>440</v>
      </c>
      <c r="C281" s="94">
        <v>59700000</v>
      </c>
      <c r="D281" s="94">
        <v>25853489</v>
      </c>
      <c r="E281" s="162">
        <v>0.43305676716917924</v>
      </c>
    </row>
    <row r="282" spans="1:5" x14ac:dyDescent="0.2">
      <c r="A282" s="136" t="s">
        <v>672</v>
      </c>
      <c r="B282" s="136" t="s">
        <v>673</v>
      </c>
      <c r="C282" s="137">
        <v>0</v>
      </c>
      <c r="D282" s="137">
        <v>0</v>
      </c>
      <c r="E282" s="157">
        <v>0</v>
      </c>
    </row>
    <row r="283" spans="1:5" x14ac:dyDescent="0.2">
      <c r="A283" s="135" t="s">
        <v>441</v>
      </c>
      <c r="B283" s="135" t="s">
        <v>674</v>
      </c>
      <c r="C283" s="94">
        <v>0</v>
      </c>
      <c r="D283" s="94">
        <v>0</v>
      </c>
      <c r="E283" s="162">
        <v>0</v>
      </c>
    </row>
    <row r="284" spans="1:5" x14ac:dyDescent="0.2">
      <c r="A284" s="136" t="s">
        <v>677</v>
      </c>
      <c r="B284" s="136" t="s">
        <v>678</v>
      </c>
      <c r="C284" s="137">
        <v>93190000</v>
      </c>
      <c r="D284" s="137">
        <v>20116011.300000001</v>
      </c>
      <c r="E284" s="157">
        <v>0.21586019208069537</v>
      </c>
    </row>
    <row r="285" spans="1:5" x14ac:dyDescent="0.2">
      <c r="A285" s="135" t="s">
        <v>444</v>
      </c>
      <c r="B285" s="135" t="s">
        <v>679</v>
      </c>
      <c r="C285" s="94">
        <v>7000000</v>
      </c>
      <c r="D285" s="94">
        <v>500000</v>
      </c>
      <c r="E285" s="162">
        <v>7.1428571428571425E-2</v>
      </c>
    </row>
    <row r="286" spans="1:5" x14ac:dyDescent="0.2">
      <c r="A286" s="135" t="s">
        <v>524</v>
      </c>
      <c r="B286" s="135" t="s">
        <v>680</v>
      </c>
      <c r="C286" s="94">
        <v>3900000</v>
      </c>
      <c r="D286" s="94">
        <v>338481.25</v>
      </c>
      <c r="E286" s="162">
        <v>8.6790064102564096E-2</v>
      </c>
    </row>
    <row r="287" spans="1:5" x14ac:dyDescent="0.2">
      <c r="A287" s="135" t="s">
        <v>445</v>
      </c>
      <c r="B287" s="135" t="s">
        <v>681</v>
      </c>
      <c r="C287" s="94">
        <v>25000000</v>
      </c>
      <c r="D287" s="94">
        <v>6941695.6699999999</v>
      </c>
      <c r="E287" s="162">
        <v>0.27766782680000002</v>
      </c>
    </row>
    <row r="288" spans="1:5" x14ac:dyDescent="0.2">
      <c r="A288" s="135" t="s">
        <v>446</v>
      </c>
      <c r="B288" s="135" t="s">
        <v>682</v>
      </c>
      <c r="C288" s="94">
        <v>5150000</v>
      </c>
      <c r="D288" s="94">
        <v>1875000</v>
      </c>
      <c r="E288" s="162">
        <v>0.36407766990291263</v>
      </c>
    </row>
    <row r="289" spans="1:5" x14ac:dyDescent="0.2">
      <c r="A289" s="135" t="s">
        <v>447</v>
      </c>
      <c r="B289" s="135" t="s">
        <v>683</v>
      </c>
      <c r="C289" s="94">
        <v>11390000</v>
      </c>
      <c r="D289" s="94">
        <v>1532802.8</v>
      </c>
      <c r="E289" s="162">
        <v>0.13457443371378403</v>
      </c>
    </row>
    <row r="290" spans="1:5" x14ac:dyDescent="0.2">
      <c r="A290" s="135" t="s">
        <v>448</v>
      </c>
      <c r="B290" s="135" t="s">
        <v>684</v>
      </c>
      <c r="C290" s="94">
        <v>37000000</v>
      </c>
      <c r="D290" s="94">
        <v>8518031.5800000001</v>
      </c>
      <c r="E290" s="162">
        <v>0.23021706972972975</v>
      </c>
    </row>
    <row r="291" spans="1:5" x14ac:dyDescent="0.2">
      <c r="A291" s="135" t="s">
        <v>449</v>
      </c>
      <c r="B291" s="135" t="s">
        <v>685</v>
      </c>
      <c r="C291" s="94">
        <v>3750000</v>
      </c>
      <c r="D291" s="94">
        <v>410000</v>
      </c>
      <c r="E291" s="162">
        <v>0.10933333333333334</v>
      </c>
    </row>
    <row r="292" spans="1:5" x14ac:dyDescent="0.2">
      <c r="A292" s="136" t="s">
        <v>686</v>
      </c>
      <c r="B292" s="136" t="s">
        <v>687</v>
      </c>
      <c r="C292" s="137">
        <v>1550000</v>
      </c>
      <c r="D292" s="137">
        <v>0</v>
      </c>
      <c r="E292" s="157">
        <v>0</v>
      </c>
    </row>
    <row r="293" spans="1:5" x14ac:dyDescent="0.2">
      <c r="A293" s="135" t="s">
        <v>450</v>
      </c>
      <c r="B293" s="135" t="s">
        <v>451</v>
      </c>
      <c r="C293" s="94">
        <v>1550000</v>
      </c>
      <c r="D293" s="94">
        <v>0</v>
      </c>
      <c r="E293" s="162">
        <v>0</v>
      </c>
    </row>
    <row r="294" spans="1:5" x14ac:dyDescent="0.2">
      <c r="A294" s="136" t="s">
        <v>689</v>
      </c>
      <c r="B294" s="136" t="s">
        <v>690</v>
      </c>
      <c r="C294" s="137">
        <v>2200000</v>
      </c>
      <c r="D294" s="137">
        <v>291287</v>
      </c>
      <c r="E294" s="157">
        <v>0.13240318181818181</v>
      </c>
    </row>
    <row r="295" spans="1:5" x14ac:dyDescent="0.2">
      <c r="A295" s="135" t="s">
        <v>525</v>
      </c>
      <c r="B295" s="135" t="s">
        <v>692</v>
      </c>
      <c r="C295" s="94">
        <v>200000</v>
      </c>
      <c r="D295" s="94">
        <v>0</v>
      </c>
      <c r="E295" s="162">
        <v>0</v>
      </c>
    </row>
    <row r="296" spans="1:5" x14ac:dyDescent="0.2">
      <c r="A296" s="135" t="s">
        <v>452</v>
      </c>
      <c r="B296" s="135" t="s">
        <v>453</v>
      </c>
      <c r="C296" s="94">
        <v>2000000</v>
      </c>
      <c r="D296" s="94">
        <v>291287</v>
      </c>
      <c r="E296" s="162">
        <v>0.14564350000000001</v>
      </c>
    </row>
    <row r="297" spans="1:5" x14ac:dyDescent="0.2">
      <c r="A297" s="158" t="s">
        <v>693</v>
      </c>
      <c r="B297" s="158" t="s">
        <v>694</v>
      </c>
      <c r="C297" s="159">
        <v>68897000</v>
      </c>
      <c r="D297" s="159">
        <v>12003789.390000001</v>
      </c>
      <c r="E297" s="160">
        <v>0.17422804171444331</v>
      </c>
    </row>
    <row r="298" spans="1:5" x14ac:dyDescent="0.2">
      <c r="A298" s="136" t="s">
        <v>695</v>
      </c>
      <c r="B298" s="136" t="s">
        <v>696</v>
      </c>
      <c r="C298" s="137">
        <v>46625000</v>
      </c>
      <c r="D298" s="137">
        <v>8678203.3300000001</v>
      </c>
      <c r="E298" s="157">
        <v>0.18612768536193031</v>
      </c>
    </row>
    <row r="299" spans="1:5" x14ac:dyDescent="0.2">
      <c r="A299" s="135" t="s">
        <v>454</v>
      </c>
      <c r="B299" s="135" t="s">
        <v>697</v>
      </c>
      <c r="C299" s="94">
        <v>32200000</v>
      </c>
      <c r="D299" s="94">
        <v>8252835.3799999999</v>
      </c>
      <c r="E299" s="162">
        <v>0.25629923540372668</v>
      </c>
    </row>
    <row r="300" spans="1:5" x14ac:dyDescent="0.2">
      <c r="A300" s="135" t="s">
        <v>456</v>
      </c>
      <c r="B300" s="135" t="s">
        <v>700</v>
      </c>
      <c r="C300" s="94">
        <v>14350000</v>
      </c>
      <c r="D300" s="94">
        <v>425367.95</v>
      </c>
      <c r="E300" s="162">
        <v>2.9642365853658537E-2</v>
      </c>
    </row>
    <row r="301" spans="1:5" x14ac:dyDescent="0.2">
      <c r="A301" s="135" t="s">
        <v>457</v>
      </c>
      <c r="B301" s="135" t="s">
        <v>701</v>
      </c>
      <c r="C301" s="94">
        <v>75000</v>
      </c>
      <c r="D301" s="94">
        <v>0</v>
      </c>
      <c r="E301" s="162">
        <v>0</v>
      </c>
    </row>
    <row r="302" spans="1:5" x14ac:dyDescent="0.2">
      <c r="A302" s="136" t="s">
        <v>702</v>
      </c>
      <c r="B302" s="136" t="s">
        <v>703</v>
      </c>
      <c r="C302" s="137">
        <v>0</v>
      </c>
      <c r="D302" s="137">
        <v>0</v>
      </c>
      <c r="E302" s="157">
        <v>0</v>
      </c>
    </row>
    <row r="303" spans="1:5" x14ac:dyDescent="0.2">
      <c r="A303" s="135" t="s">
        <v>458</v>
      </c>
      <c r="B303" s="135" t="s">
        <v>459</v>
      </c>
      <c r="C303" s="94">
        <v>0</v>
      </c>
      <c r="D303" s="94">
        <v>0</v>
      </c>
      <c r="E303" s="162">
        <v>0</v>
      </c>
    </row>
    <row r="304" spans="1:5" x14ac:dyDescent="0.2">
      <c r="A304" s="136" t="s">
        <v>705</v>
      </c>
      <c r="B304" s="136" t="s">
        <v>706</v>
      </c>
      <c r="C304" s="137">
        <v>2720000</v>
      </c>
      <c r="D304" s="137">
        <v>192128</v>
      </c>
      <c r="E304" s="157">
        <v>7.063529411764706E-2</v>
      </c>
    </row>
    <row r="305" spans="1:5" x14ac:dyDescent="0.2">
      <c r="A305" s="135" t="s">
        <v>460</v>
      </c>
      <c r="B305" s="135" t="s">
        <v>707</v>
      </c>
      <c r="C305" s="94">
        <v>300000</v>
      </c>
      <c r="D305" s="94">
        <v>0</v>
      </c>
      <c r="E305" s="162">
        <v>0</v>
      </c>
    </row>
    <row r="306" spans="1:5" x14ac:dyDescent="0.2">
      <c r="A306" s="135" t="s">
        <v>461</v>
      </c>
      <c r="B306" s="135" t="s">
        <v>708</v>
      </c>
      <c r="C306" s="94">
        <v>120000</v>
      </c>
      <c r="D306" s="94">
        <v>0</v>
      </c>
      <c r="E306" s="162">
        <v>0</v>
      </c>
    </row>
    <row r="307" spans="1:5" x14ac:dyDescent="0.2">
      <c r="A307" s="135" t="s">
        <v>462</v>
      </c>
      <c r="B307" s="135" t="s">
        <v>709</v>
      </c>
      <c r="C307" s="94">
        <v>50000</v>
      </c>
      <c r="D307" s="94">
        <v>0</v>
      </c>
      <c r="E307" s="162">
        <v>0</v>
      </c>
    </row>
    <row r="308" spans="1:5" x14ac:dyDescent="0.2">
      <c r="A308" s="135" t="s">
        <v>463</v>
      </c>
      <c r="B308" s="135" t="s">
        <v>710</v>
      </c>
      <c r="C308" s="94">
        <v>1900000</v>
      </c>
      <c r="D308" s="94">
        <v>192128</v>
      </c>
      <c r="E308" s="162">
        <v>0.10112</v>
      </c>
    </row>
    <row r="309" spans="1:5" x14ac:dyDescent="0.2">
      <c r="A309" s="135" t="s">
        <v>526</v>
      </c>
      <c r="B309" s="135" t="s">
        <v>711</v>
      </c>
      <c r="C309" s="94">
        <v>50000</v>
      </c>
      <c r="D309" s="94">
        <v>0</v>
      </c>
      <c r="E309" s="162">
        <v>0</v>
      </c>
    </row>
    <row r="310" spans="1:5" x14ac:dyDescent="0.2">
      <c r="A310" s="135" t="s">
        <v>464</v>
      </c>
      <c r="B310" s="135" t="s">
        <v>712</v>
      </c>
      <c r="C310" s="94">
        <v>150000</v>
      </c>
      <c r="D310" s="94">
        <v>0</v>
      </c>
      <c r="E310" s="162">
        <v>0</v>
      </c>
    </row>
    <row r="311" spans="1:5" x14ac:dyDescent="0.2">
      <c r="A311" s="135" t="s">
        <v>465</v>
      </c>
      <c r="B311" s="135" t="s">
        <v>713</v>
      </c>
      <c r="C311" s="94">
        <v>150000</v>
      </c>
      <c r="D311" s="94">
        <v>0</v>
      </c>
      <c r="E311" s="162">
        <v>0</v>
      </c>
    </row>
    <row r="312" spans="1:5" x14ac:dyDescent="0.2">
      <c r="A312" s="136" t="s">
        <v>714</v>
      </c>
      <c r="B312" s="136" t="s">
        <v>715</v>
      </c>
      <c r="C312" s="137">
        <v>910000</v>
      </c>
      <c r="D312" s="137">
        <v>0</v>
      </c>
      <c r="E312" s="157">
        <v>0</v>
      </c>
    </row>
    <row r="313" spans="1:5" x14ac:dyDescent="0.2">
      <c r="A313" s="135" t="s">
        <v>505</v>
      </c>
      <c r="B313" s="135" t="s">
        <v>716</v>
      </c>
      <c r="C313" s="94">
        <v>810000</v>
      </c>
      <c r="D313" s="94">
        <v>0</v>
      </c>
      <c r="E313" s="162">
        <v>0</v>
      </c>
    </row>
    <row r="314" spans="1:5" x14ac:dyDescent="0.2">
      <c r="A314" s="135" t="s">
        <v>466</v>
      </c>
      <c r="B314" s="135" t="s">
        <v>717</v>
      </c>
      <c r="C314" s="94">
        <v>100000</v>
      </c>
      <c r="D314" s="94">
        <v>0</v>
      </c>
      <c r="E314" s="162">
        <v>0</v>
      </c>
    </row>
    <row r="315" spans="1:5" x14ac:dyDescent="0.2">
      <c r="A315" s="136" t="s">
        <v>718</v>
      </c>
      <c r="B315" s="136" t="s">
        <v>719</v>
      </c>
      <c r="C315" s="137">
        <v>18642000</v>
      </c>
      <c r="D315" s="137">
        <v>3133458.06</v>
      </c>
      <c r="E315" s="157">
        <v>0.16808593820405537</v>
      </c>
    </row>
    <row r="316" spans="1:5" x14ac:dyDescent="0.2">
      <c r="A316" s="135" t="s">
        <v>467</v>
      </c>
      <c r="B316" s="135" t="s">
        <v>720</v>
      </c>
      <c r="C316" s="94">
        <v>2800000</v>
      </c>
      <c r="D316" s="94">
        <v>0</v>
      </c>
      <c r="E316" s="162">
        <v>0</v>
      </c>
    </row>
    <row r="317" spans="1:5" x14ac:dyDescent="0.2">
      <c r="A317" s="135" t="s">
        <v>469</v>
      </c>
      <c r="B317" s="135" t="s">
        <v>722</v>
      </c>
      <c r="C317" s="94">
        <v>13694000</v>
      </c>
      <c r="D317" s="94">
        <v>2994958.06</v>
      </c>
      <c r="E317" s="162">
        <v>0.21870586096100483</v>
      </c>
    </row>
    <row r="318" spans="1:5" x14ac:dyDescent="0.2">
      <c r="A318" s="135" t="s">
        <v>470</v>
      </c>
      <c r="B318" s="135" t="s">
        <v>471</v>
      </c>
      <c r="C318" s="94">
        <v>590000</v>
      </c>
      <c r="D318" s="94">
        <v>138500</v>
      </c>
      <c r="E318" s="162">
        <v>0.2347457627118644</v>
      </c>
    </row>
    <row r="319" spans="1:5" x14ac:dyDescent="0.2">
      <c r="A319" s="135" t="s">
        <v>472</v>
      </c>
      <c r="B319" s="135" t="s">
        <v>723</v>
      </c>
      <c r="C319" s="94">
        <v>850000</v>
      </c>
      <c r="D319" s="94">
        <v>0</v>
      </c>
      <c r="E319" s="162">
        <v>0</v>
      </c>
    </row>
    <row r="320" spans="1:5" x14ac:dyDescent="0.2">
      <c r="A320" s="135" t="s">
        <v>473</v>
      </c>
      <c r="B320" s="135" t="s">
        <v>724</v>
      </c>
      <c r="C320" s="94">
        <v>305000</v>
      </c>
      <c r="D320" s="94">
        <v>0</v>
      </c>
      <c r="E320" s="162">
        <v>0</v>
      </c>
    </row>
    <row r="321" spans="1:5" x14ac:dyDescent="0.2">
      <c r="A321" s="135" t="s">
        <v>474</v>
      </c>
      <c r="B321" s="135" t="s">
        <v>725</v>
      </c>
      <c r="C321" s="94">
        <v>95000</v>
      </c>
      <c r="D321" s="94">
        <v>0</v>
      </c>
      <c r="E321" s="162">
        <v>0</v>
      </c>
    </row>
    <row r="322" spans="1:5" x14ac:dyDescent="0.2">
      <c r="A322" s="135" t="s">
        <v>475</v>
      </c>
      <c r="B322" s="135" t="s">
        <v>726</v>
      </c>
      <c r="C322" s="94">
        <v>308000</v>
      </c>
      <c r="D322" s="94">
        <v>0</v>
      </c>
      <c r="E322" s="162">
        <v>0</v>
      </c>
    </row>
    <row r="323" spans="1:5" x14ac:dyDescent="0.2">
      <c r="A323" s="158" t="s">
        <v>727</v>
      </c>
      <c r="B323" s="158" t="s">
        <v>57</v>
      </c>
      <c r="C323" s="159">
        <v>264802000</v>
      </c>
      <c r="D323" s="159">
        <v>5950876.3399999999</v>
      </c>
      <c r="E323" s="160">
        <v>2.2472928225617632E-2</v>
      </c>
    </row>
    <row r="324" spans="1:5" x14ac:dyDescent="0.2">
      <c r="A324" s="136" t="s">
        <v>728</v>
      </c>
      <c r="B324" s="136" t="s">
        <v>729</v>
      </c>
      <c r="C324" s="137">
        <v>90532000</v>
      </c>
      <c r="D324" s="137">
        <v>387222.55</v>
      </c>
      <c r="E324" s="157">
        <v>4.2771898334290634E-3</v>
      </c>
    </row>
    <row r="325" spans="1:5" x14ac:dyDescent="0.2">
      <c r="A325" s="135" t="s">
        <v>476</v>
      </c>
      <c r="B325" s="135" t="s">
        <v>730</v>
      </c>
      <c r="C325" s="94">
        <v>0</v>
      </c>
      <c r="D325" s="94">
        <v>0</v>
      </c>
      <c r="E325" s="162">
        <v>0</v>
      </c>
    </row>
    <row r="326" spans="1:5" x14ac:dyDescent="0.2">
      <c r="A326" s="135" t="s">
        <v>477</v>
      </c>
      <c r="B326" s="135" t="s">
        <v>478</v>
      </c>
      <c r="C326" s="94">
        <v>0</v>
      </c>
      <c r="D326" s="94">
        <v>0</v>
      </c>
      <c r="E326" s="162">
        <v>0</v>
      </c>
    </row>
    <row r="327" spans="1:5" x14ac:dyDescent="0.2">
      <c r="A327" s="135" t="s">
        <v>479</v>
      </c>
      <c r="B327" s="135" t="s">
        <v>731</v>
      </c>
      <c r="C327" s="94">
        <v>424285.29</v>
      </c>
      <c r="D327" s="94">
        <v>387222.55</v>
      </c>
      <c r="E327" s="162">
        <v>0.91264665338739415</v>
      </c>
    </row>
    <row r="328" spans="1:5" x14ac:dyDescent="0.2">
      <c r="A328" s="135" t="s">
        <v>480</v>
      </c>
      <c r="B328" s="135" t="s">
        <v>732</v>
      </c>
      <c r="C328" s="94">
        <v>34000000</v>
      </c>
      <c r="D328" s="94">
        <v>0</v>
      </c>
      <c r="E328" s="162">
        <v>0</v>
      </c>
    </row>
    <row r="329" spans="1:5" x14ac:dyDescent="0.2">
      <c r="A329" s="135" t="s">
        <v>481</v>
      </c>
      <c r="B329" s="135" t="s">
        <v>733</v>
      </c>
      <c r="C329" s="94">
        <v>55907714.710000001</v>
      </c>
      <c r="D329" s="94">
        <v>0</v>
      </c>
      <c r="E329" s="162">
        <v>0</v>
      </c>
    </row>
    <row r="330" spans="1:5" ht="25.5" x14ac:dyDescent="0.2">
      <c r="A330" s="135" t="s">
        <v>482</v>
      </c>
      <c r="B330" s="165" t="s">
        <v>781</v>
      </c>
      <c r="C330" s="94">
        <v>200000</v>
      </c>
      <c r="D330" s="94">
        <v>0</v>
      </c>
      <c r="E330" s="162">
        <v>0</v>
      </c>
    </row>
    <row r="331" spans="1:5" x14ac:dyDescent="0.2">
      <c r="A331" s="135" t="s">
        <v>484</v>
      </c>
      <c r="B331" s="135" t="s">
        <v>736</v>
      </c>
      <c r="C331" s="94">
        <v>0</v>
      </c>
      <c r="D331" s="94">
        <v>0</v>
      </c>
      <c r="E331" s="162">
        <v>0</v>
      </c>
    </row>
    <row r="332" spans="1:5" x14ac:dyDescent="0.2">
      <c r="A332" s="136" t="s">
        <v>737</v>
      </c>
      <c r="B332" s="136" t="s">
        <v>738</v>
      </c>
      <c r="C332" s="137">
        <v>144270000</v>
      </c>
      <c r="D332" s="137">
        <v>3861369.25</v>
      </c>
      <c r="E332" s="157">
        <v>2.6764880085949953E-2</v>
      </c>
    </row>
    <row r="333" spans="1:5" x14ac:dyDescent="0.2">
      <c r="A333" s="135" t="s">
        <v>485</v>
      </c>
      <c r="B333" s="135" t="s">
        <v>486</v>
      </c>
      <c r="C333" s="94">
        <v>144270000</v>
      </c>
      <c r="D333" s="94">
        <v>3861369.25</v>
      </c>
      <c r="E333" s="162">
        <v>2.6764880085949953E-2</v>
      </c>
    </row>
    <row r="334" spans="1:5" x14ac:dyDescent="0.2">
      <c r="A334" s="136" t="s">
        <v>739</v>
      </c>
      <c r="B334" s="136" t="s">
        <v>740</v>
      </c>
      <c r="C334" s="137">
        <v>30000000</v>
      </c>
      <c r="D334" s="137">
        <v>1702284.54</v>
      </c>
      <c r="E334" s="157">
        <v>5.6742818E-2</v>
      </c>
    </row>
    <row r="335" spans="1:5" x14ac:dyDescent="0.2">
      <c r="A335" s="135" t="s">
        <v>527</v>
      </c>
      <c r="B335" s="135" t="s">
        <v>528</v>
      </c>
      <c r="C335" s="94">
        <v>30000000</v>
      </c>
      <c r="D335" s="94">
        <v>1702284.54</v>
      </c>
      <c r="E335" s="162">
        <v>5.6742818E-2</v>
      </c>
    </row>
    <row r="336" spans="1:5" x14ac:dyDescent="0.2">
      <c r="A336" s="158" t="s">
        <v>741</v>
      </c>
      <c r="B336" s="158" t="s">
        <v>742</v>
      </c>
      <c r="C336" s="159">
        <v>176090000</v>
      </c>
      <c r="D336" s="159">
        <v>72233994.709999993</v>
      </c>
      <c r="E336" s="160">
        <v>0.41021065767505249</v>
      </c>
    </row>
    <row r="337" spans="1:5" x14ac:dyDescent="0.2">
      <c r="A337" s="136" t="s">
        <v>743</v>
      </c>
      <c r="B337" s="136" t="s">
        <v>744</v>
      </c>
      <c r="C337" s="137">
        <v>53054000</v>
      </c>
      <c r="D337" s="137">
        <v>25643504.82</v>
      </c>
      <c r="E337" s="157">
        <v>0.48334724657895728</v>
      </c>
    </row>
    <row r="338" spans="1:5" x14ac:dyDescent="0.2">
      <c r="A338" s="135" t="s">
        <v>751</v>
      </c>
      <c r="B338" s="135" t="s">
        <v>752</v>
      </c>
      <c r="C338" s="94">
        <v>53054000</v>
      </c>
      <c r="D338" s="94">
        <v>25643504.82</v>
      </c>
      <c r="E338" s="162">
        <v>0.48334724657895728</v>
      </c>
    </row>
    <row r="339" spans="1:5" x14ac:dyDescent="0.2">
      <c r="A339" s="135" t="s">
        <v>529</v>
      </c>
      <c r="B339" s="135" t="s">
        <v>753</v>
      </c>
      <c r="C339" s="94">
        <v>37074000</v>
      </c>
      <c r="D339" s="94">
        <v>17919557.579999998</v>
      </c>
      <c r="E339" s="162">
        <v>0.4833456756756756</v>
      </c>
    </row>
    <row r="340" spans="1:5" x14ac:dyDescent="0.2">
      <c r="A340" s="135" t="s">
        <v>530</v>
      </c>
      <c r="B340" s="135" t="s">
        <v>754</v>
      </c>
      <c r="C340" s="94">
        <v>15980000</v>
      </c>
      <c r="D340" s="94">
        <v>7723947.2400000002</v>
      </c>
      <c r="E340" s="162">
        <v>0.4833508911138924</v>
      </c>
    </row>
    <row r="341" spans="1:5" x14ac:dyDescent="0.2">
      <c r="A341" s="136" t="s">
        <v>758</v>
      </c>
      <c r="B341" s="136" t="s">
        <v>759</v>
      </c>
      <c r="C341" s="137">
        <v>110000000</v>
      </c>
      <c r="D341" s="137">
        <v>46590489.890000001</v>
      </c>
      <c r="E341" s="157">
        <v>0.42354990809090909</v>
      </c>
    </row>
    <row r="342" spans="1:5" x14ac:dyDescent="0.2">
      <c r="A342" s="135" t="s">
        <v>491</v>
      </c>
      <c r="B342" s="135" t="s">
        <v>492</v>
      </c>
      <c r="C342" s="94">
        <v>90000000</v>
      </c>
      <c r="D342" s="94">
        <v>34856696.890000001</v>
      </c>
      <c r="E342" s="162">
        <v>0.38729663211111109</v>
      </c>
    </row>
    <row r="343" spans="1:5" x14ac:dyDescent="0.2">
      <c r="A343" s="135" t="s">
        <v>493</v>
      </c>
      <c r="B343" s="135" t="s">
        <v>494</v>
      </c>
      <c r="C343" s="94">
        <v>20000000</v>
      </c>
      <c r="D343" s="94">
        <v>11733793</v>
      </c>
      <c r="E343" s="162">
        <v>0.58668964999999995</v>
      </c>
    </row>
    <row r="344" spans="1:5" x14ac:dyDescent="0.2">
      <c r="A344" s="136" t="s">
        <v>760</v>
      </c>
      <c r="B344" s="136" t="s">
        <v>761</v>
      </c>
      <c r="C344" s="137">
        <v>13036000</v>
      </c>
      <c r="D344" s="137">
        <v>0</v>
      </c>
      <c r="E344" s="157">
        <v>0</v>
      </c>
    </row>
    <row r="345" spans="1:5" x14ac:dyDescent="0.2">
      <c r="A345" s="135" t="s">
        <v>495</v>
      </c>
      <c r="B345" s="135" t="s">
        <v>496</v>
      </c>
      <c r="C345" s="94">
        <v>13036000</v>
      </c>
      <c r="D345" s="94">
        <v>0</v>
      </c>
      <c r="E345" s="162">
        <v>0</v>
      </c>
    </row>
    <row r="346" spans="1:5" s="51" customFormat="1" ht="31.5" customHeight="1" x14ac:dyDescent="0.2">
      <c r="A346" s="166" t="s">
        <v>370</v>
      </c>
      <c r="B346" s="167"/>
      <c r="C346" s="62">
        <v>90581689000</v>
      </c>
      <c r="D346" s="62">
        <v>34545185755.68</v>
      </c>
      <c r="E346" s="168">
        <v>0.38137051910877928</v>
      </c>
    </row>
    <row r="347" spans="1:5" x14ac:dyDescent="0.2">
      <c r="A347" s="158" t="s">
        <v>597</v>
      </c>
      <c r="B347" s="158" t="s">
        <v>1</v>
      </c>
      <c r="C347" s="159">
        <v>60168460000</v>
      </c>
      <c r="D347" s="159">
        <v>27575364398.34</v>
      </c>
      <c r="E347" s="160">
        <v>0.45830264557776618</v>
      </c>
    </row>
    <row r="348" spans="1:5" x14ac:dyDescent="0.2">
      <c r="A348" s="136" t="s">
        <v>598</v>
      </c>
      <c r="B348" s="136" t="s">
        <v>599</v>
      </c>
      <c r="C348" s="137">
        <v>22049546000</v>
      </c>
      <c r="D348" s="137">
        <v>9798588605.4500008</v>
      </c>
      <c r="E348" s="157">
        <v>0.44438958541141849</v>
      </c>
    </row>
    <row r="349" spans="1:5" x14ac:dyDescent="0.2">
      <c r="A349" s="135" t="s">
        <v>404</v>
      </c>
      <c r="B349" s="135" t="s">
        <v>600</v>
      </c>
      <c r="C349" s="94">
        <v>21785124000</v>
      </c>
      <c r="D349" s="94">
        <v>9693875019.2700005</v>
      </c>
      <c r="E349" s="162">
        <v>0.44497681166607089</v>
      </c>
    </row>
    <row r="350" spans="1:5" x14ac:dyDescent="0.2">
      <c r="A350" s="135" t="s">
        <v>531</v>
      </c>
      <c r="B350" s="135" t="s">
        <v>532</v>
      </c>
      <c r="C350" s="94">
        <v>264422000</v>
      </c>
      <c r="D350" s="94">
        <v>104713586.18000001</v>
      </c>
      <c r="E350" s="162">
        <v>0.39600935693701739</v>
      </c>
    </row>
    <row r="351" spans="1:5" x14ac:dyDescent="0.2">
      <c r="A351" s="136" t="s">
        <v>601</v>
      </c>
      <c r="B351" s="136" t="s">
        <v>602</v>
      </c>
      <c r="C351" s="137">
        <v>3398736000</v>
      </c>
      <c r="D351" s="137">
        <v>1485287982.02</v>
      </c>
      <c r="E351" s="157">
        <v>0.43701187206655651</v>
      </c>
    </row>
    <row r="352" spans="1:5" x14ac:dyDescent="0.2">
      <c r="A352" s="135" t="s">
        <v>405</v>
      </c>
      <c r="B352" s="135" t="s">
        <v>603</v>
      </c>
      <c r="C352" s="94">
        <v>30000000</v>
      </c>
      <c r="D352" s="94">
        <v>4092675.2</v>
      </c>
      <c r="E352" s="162">
        <v>0.13642250666666667</v>
      </c>
    </row>
    <row r="353" spans="1:5" x14ac:dyDescent="0.2">
      <c r="A353" s="135" t="s">
        <v>533</v>
      </c>
      <c r="B353" s="135" t="s">
        <v>534</v>
      </c>
      <c r="C353" s="94">
        <v>12000000</v>
      </c>
      <c r="D353" s="94">
        <v>3153533.6</v>
      </c>
      <c r="E353" s="162">
        <v>0.26279446666666667</v>
      </c>
    </row>
    <row r="354" spans="1:5" x14ac:dyDescent="0.2">
      <c r="A354" s="135" t="s">
        <v>535</v>
      </c>
      <c r="B354" s="135" t="s">
        <v>604</v>
      </c>
      <c r="C354" s="94">
        <v>3356736000</v>
      </c>
      <c r="D354" s="94">
        <v>1478041773.22</v>
      </c>
      <c r="E354" s="162">
        <v>0.44032112540873042</v>
      </c>
    </row>
    <row r="355" spans="1:5" x14ac:dyDescent="0.2">
      <c r="A355" s="136" t="s">
        <v>605</v>
      </c>
      <c r="B355" s="136" t="s">
        <v>606</v>
      </c>
      <c r="C355" s="137">
        <v>25608476000</v>
      </c>
      <c r="D355" s="137">
        <v>11837655735.870001</v>
      </c>
      <c r="E355" s="157">
        <v>0.46225537731608868</v>
      </c>
    </row>
    <row r="356" spans="1:5" x14ac:dyDescent="0.2">
      <c r="A356" s="135" t="s">
        <v>406</v>
      </c>
      <c r="B356" s="135" t="s">
        <v>607</v>
      </c>
      <c r="C356" s="94">
        <v>8185162000</v>
      </c>
      <c r="D356" s="94">
        <v>3846861823.8099999</v>
      </c>
      <c r="E356" s="162">
        <v>0.46997992511449377</v>
      </c>
    </row>
    <row r="357" spans="1:5" x14ac:dyDescent="0.2">
      <c r="A357" s="135" t="s">
        <v>407</v>
      </c>
      <c r="B357" s="135" t="s">
        <v>608</v>
      </c>
      <c r="C357" s="94">
        <v>3173928000</v>
      </c>
      <c r="D357" s="94">
        <v>1423508957.72</v>
      </c>
      <c r="E357" s="162">
        <v>0.44850070881255027</v>
      </c>
    </row>
    <row r="358" spans="1:5" x14ac:dyDescent="0.2">
      <c r="A358" s="135" t="s">
        <v>408</v>
      </c>
      <c r="B358" s="135" t="s">
        <v>409</v>
      </c>
      <c r="C358" s="94">
        <v>3921000000</v>
      </c>
      <c r="D358" s="94">
        <v>1507350.75</v>
      </c>
      <c r="E358" s="162">
        <v>3.8443018362662584E-4</v>
      </c>
    </row>
    <row r="359" spans="1:5" x14ac:dyDescent="0.2">
      <c r="A359" s="135" t="s">
        <v>410</v>
      </c>
      <c r="B359" s="135" t="s">
        <v>411</v>
      </c>
      <c r="C359" s="94">
        <v>3382000000</v>
      </c>
      <c r="D359" s="94">
        <v>3286130799.0100002</v>
      </c>
      <c r="E359" s="162">
        <v>0.97165310437906571</v>
      </c>
    </row>
    <row r="360" spans="1:5" x14ac:dyDescent="0.2">
      <c r="A360" s="135" t="s">
        <v>412</v>
      </c>
      <c r="B360" s="135" t="s">
        <v>609</v>
      </c>
      <c r="C360" s="94">
        <v>6946386000</v>
      </c>
      <c r="D360" s="94">
        <v>3279646804.5799999</v>
      </c>
      <c r="E360" s="162">
        <v>0.47213713786996575</v>
      </c>
    </row>
    <row r="361" spans="1:5" x14ac:dyDescent="0.2">
      <c r="A361" s="136" t="s">
        <v>610</v>
      </c>
      <c r="B361" s="136" t="s">
        <v>611</v>
      </c>
      <c r="C361" s="137">
        <v>4595767000</v>
      </c>
      <c r="D361" s="137">
        <v>2248044884</v>
      </c>
      <c r="E361" s="157">
        <v>0.48915553899925734</v>
      </c>
    </row>
    <row r="362" spans="1:5" x14ac:dyDescent="0.2">
      <c r="A362" s="135" t="s">
        <v>612</v>
      </c>
      <c r="B362" s="135" t="s">
        <v>613</v>
      </c>
      <c r="C362" s="94">
        <v>4360086000</v>
      </c>
      <c r="D362" s="94">
        <v>2132798416</v>
      </c>
      <c r="E362" s="162">
        <v>0.48916429997022992</v>
      </c>
    </row>
    <row r="363" spans="1:5" x14ac:dyDescent="0.2">
      <c r="A363" s="135" t="s">
        <v>536</v>
      </c>
      <c r="B363" s="135" t="s">
        <v>614</v>
      </c>
      <c r="C363" s="94">
        <v>4360086000</v>
      </c>
      <c r="D363" s="94">
        <v>2132798416</v>
      </c>
      <c r="E363" s="162">
        <v>0.48916429997022992</v>
      </c>
    </row>
    <row r="364" spans="1:5" x14ac:dyDescent="0.2">
      <c r="A364" s="135" t="s">
        <v>615</v>
      </c>
      <c r="B364" s="135" t="s">
        <v>616</v>
      </c>
      <c r="C364" s="94">
        <v>235681000</v>
      </c>
      <c r="D364" s="94">
        <v>115246468</v>
      </c>
      <c r="E364" s="162">
        <v>0.4889934615009271</v>
      </c>
    </row>
    <row r="365" spans="1:5" x14ac:dyDescent="0.2">
      <c r="A365" s="135" t="s">
        <v>537</v>
      </c>
      <c r="B365" s="135" t="s">
        <v>617</v>
      </c>
      <c r="C365" s="94">
        <v>235681000</v>
      </c>
      <c r="D365" s="94">
        <v>115246468</v>
      </c>
      <c r="E365" s="162">
        <v>0.4889934615009271</v>
      </c>
    </row>
    <row r="366" spans="1:5" x14ac:dyDescent="0.2">
      <c r="A366" s="136" t="s">
        <v>618</v>
      </c>
      <c r="B366" s="136" t="s">
        <v>619</v>
      </c>
      <c r="C366" s="137">
        <v>4515635000</v>
      </c>
      <c r="D366" s="137">
        <v>2205637191</v>
      </c>
      <c r="E366" s="157">
        <v>0.48844452463496274</v>
      </c>
    </row>
    <row r="367" spans="1:5" x14ac:dyDescent="0.2">
      <c r="A367" s="135" t="s">
        <v>620</v>
      </c>
      <c r="B367" s="135" t="s">
        <v>621</v>
      </c>
      <c r="C367" s="94">
        <v>2394512000</v>
      </c>
      <c r="D367" s="94">
        <v>1168425871</v>
      </c>
      <c r="E367" s="162">
        <v>0.48795991458802462</v>
      </c>
    </row>
    <row r="368" spans="1:5" x14ac:dyDescent="0.2">
      <c r="A368" s="135" t="s">
        <v>538</v>
      </c>
      <c r="B368" s="135" t="s">
        <v>622</v>
      </c>
      <c r="C368" s="94">
        <v>2394512000</v>
      </c>
      <c r="D368" s="94">
        <v>1168425871</v>
      </c>
      <c r="E368" s="162">
        <v>0.48795991458802462</v>
      </c>
    </row>
    <row r="369" spans="1:5" x14ac:dyDescent="0.2">
      <c r="A369" s="135" t="s">
        <v>623</v>
      </c>
      <c r="B369" s="135" t="s">
        <v>624</v>
      </c>
      <c r="C369" s="94">
        <v>707041000</v>
      </c>
      <c r="D369" s="94">
        <v>345735727</v>
      </c>
      <c r="E369" s="162">
        <v>0.48898964416490698</v>
      </c>
    </row>
    <row r="370" spans="1:5" x14ac:dyDescent="0.2">
      <c r="A370" s="135" t="s">
        <v>539</v>
      </c>
      <c r="B370" s="135" t="s">
        <v>625</v>
      </c>
      <c r="C370" s="94">
        <v>707041000</v>
      </c>
      <c r="D370" s="94">
        <v>345735727</v>
      </c>
      <c r="E370" s="162">
        <v>0.48898964416490698</v>
      </c>
    </row>
    <row r="371" spans="1:5" x14ac:dyDescent="0.2">
      <c r="A371" s="135" t="s">
        <v>626</v>
      </c>
      <c r="B371" s="135" t="s">
        <v>627</v>
      </c>
      <c r="C371" s="94">
        <v>1414082000</v>
      </c>
      <c r="D371" s="94">
        <v>691475593</v>
      </c>
      <c r="E371" s="162">
        <v>0.48899257115216799</v>
      </c>
    </row>
    <row r="372" spans="1:5" x14ac:dyDescent="0.2">
      <c r="A372" s="135" t="s">
        <v>540</v>
      </c>
      <c r="B372" s="135" t="s">
        <v>628</v>
      </c>
      <c r="C372" s="94">
        <v>1414082000</v>
      </c>
      <c r="D372" s="94">
        <v>691475593</v>
      </c>
      <c r="E372" s="162">
        <v>0.48899257115216799</v>
      </c>
    </row>
    <row r="373" spans="1:5" x14ac:dyDescent="0.2">
      <c r="A373" s="136" t="s">
        <v>632</v>
      </c>
      <c r="B373" s="136" t="s">
        <v>633</v>
      </c>
      <c r="C373" s="137">
        <v>300000</v>
      </c>
      <c r="D373" s="137">
        <v>150000</v>
      </c>
      <c r="E373" s="157">
        <v>0.5</v>
      </c>
    </row>
    <row r="374" spans="1:5" x14ac:dyDescent="0.2">
      <c r="A374" s="135" t="s">
        <v>541</v>
      </c>
      <c r="B374" s="135" t="s">
        <v>634</v>
      </c>
      <c r="C374" s="94">
        <v>300000</v>
      </c>
      <c r="D374" s="94">
        <v>150000</v>
      </c>
      <c r="E374" s="162">
        <v>0.5</v>
      </c>
    </row>
    <row r="375" spans="1:5" x14ac:dyDescent="0.2">
      <c r="A375" s="158" t="s">
        <v>635</v>
      </c>
      <c r="B375" s="158" t="s">
        <v>636</v>
      </c>
      <c r="C375" s="159">
        <v>7325011683</v>
      </c>
      <c r="D375" s="159">
        <v>2178688884.8800001</v>
      </c>
      <c r="E375" s="160">
        <v>0.29743145528850623</v>
      </c>
    </row>
    <row r="376" spans="1:5" x14ac:dyDescent="0.2">
      <c r="A376" s="136" t="s">
        <v>637</v>
      </c>
      <c r="B376" s="136" t="s">
        <v>638</v>
      </c>
      <c r="C376" s="137">
        <v>1481437335.5</v>
      </c>
      <c r="D376" s="137">
        <v>388896181.49000001</v>
      </c>
      <c r="E376" s="157">
        <v>0.26251274500162619</v>
      </c>
    </row>
    <row r="377" spans="1:5" x14ac:dyDescent="0.2">
      <c r="A377" s="135" t="s">
        <v>418</v>
      </c>
      <c r="B377" s="135" t="s">
        <v>639</v>
      </c>
      <c r="C377" s="94">
        <v>490000000</v>
      </c>
      <c r="D377" s="94">
        <v>176665524.18000001</v>
      </c>
      <c r="E377" s="162">
        <v>0.36054188608163268</v>
      </c>
    </row>
    <row r="378" spans="1:5" x14ac:dyDescent="0.2">
      <c r="A378" s="135" t="s">
        <v>515</v>
      </c>
      <c r="B378" s="135" t="s">
        <v>640</v>
      </c>
      <c r="C378" s="94">
        <v>1000000</v>
      </c>
      <c r="D378" s="94">
        <v>0</v>
      </c>
      <c r="E378" s="162">
        <v>0</v>
      </c>
    </row>
    <row r="379" spans="1:5" x14ac:dyDescent="0.2">
      <c r="A379" s="135" t="s">
        <v>419</v>
      </c>
      <c r="B379" s="135" t="s">
        <v>641</v>
      </c>
      <c r="C379" s="94">
        <v>783178335.5</v>
      </c>
      <c r="D379" s="94">
        <v>210964126.91999999</v>
      </c>
      <c r="E379" s="162">
        <v>0.2693692066766829</v>
      </c>
    </row>
    <row r="380" spans="1:5" x14ac:dyDescent="0.2">
      <c r="A380" s="135" t="s">
        <v>516</v>
      </c>
      <c r="B380" s="135" t="s">
        <v>642</v>
      </c>
      <c r="C380" s="94">
        <v>7706000</v>
      </c>
      <c r="D380" s="94">
        <v>1266530.3899999999</v>
      </c>
      <c r="E380" s="162">
        <v>0.16435639631456006</v>
      </c>
    </row>
    <row r="381" spans="1:5" x14ac:dyDescent="0.2">
      <c r="A381" s="135" t="s">
        <v>420</v>
      </c>
      <c r="B381" s="135" t="s">
        <v>421</v>
      </c>
      <c r="C381" s="94">
        <v>199553000</v>
      </c>
      <c r="D381" s="94">
        <v>0</v>
      </c>
      <c r="E381" s="162">
        <v>0</v>
      </c>
    </row>
    <row r="382" spans="1:5" x14ac:dyDescent="0.2">
      <c r="A382" s="136" t="s">
        <v>643</v>
      </c>
      <c r="B382" s="136" t="s">
        <v>644</v>
      </c>
      <c r="C382" s="137">
        <v>3810985000</v>
      </c>
      <c r="D382" s="137">
        <v>1593673738.8299999</v>
      </c>
      <c r="E382" s="157">
        <v>0.41817895867603783</v>
      </c>
    </row>
    <row r="383" spans="1:5" x14ac:dyDescent="0.2">
      <c r="A383" s="135" t="s">
        <v>422</v>
      </c>
      <c r="B383" s="135" t="s">
        <v>645</v>
      </c>
      <c r="C383" s="94">
        <v>2583223000</v>
      </c>
      <c r="D383" s="94">
        <v>1053170728</v>
      </c>
      <c r="E383" s="162">
        <v>0.40769640406577362</v>
      </c>
    </row>
    <row r="384" spans="1:5" x14ac:dyDescent="0.2">
      <c r="A384" s="135" t="s">
        <v>423</v>
      </c>
      <c r="B384" s="135" t="s">
        <v>646</v>
      </c>
      <c r="C384" s="94">
        <v>600000000</v>
      </c>
      <c r="D384" s="94">
        <v>430891547.36000001</v>
      </c>
      <c r="E384" s="162">
        <v>0.7181525789333334</v>
      </c>
    </row>
    <row r="385" spans="1:5" x14ac:dyDescent="0.2">
      <c r="A385" s="135" t="s">
        <v>424</v>
      </c>
      <c r="B385" s="135" t="s">
        <v>425</v>
      </c>
      <c r="C385" s="94">
        <v>12000000</v>
      </c>
      <c r="D385" s="94">
        <v>1168760</v>
      </c>
      <c r="E385" s="162">
        <v>9.7396666666666673E-2</v>
      </c>
    </row>
    <row r="386" spans="1:5" x14ac:dyDescent="0.2">
      <c r="A386" s="135" t="s">
        <v>426</v>
      </c>
      <c r="B386" s="135" t="s">
        <v>647</v>
      </c>
      <c r="C386" s="94">
        <v>442254000</v>
      </c>
      <c r="D386" s="94">
        <v>49800415.640000001</v>
      </c>
      <c r="E386" s="162">
        <v>0.11260591343436126</v>
      </c>
    </row>
    <row r="387" spans="1:5" x14ac:dyDescent="0.2">
      <c r="A387" s="135" t="s">
        <v>427</v>
      </c>
      <c r="B387" s="135" t="s">
        <v>648</v>
      </c>
      <c r="C387" s="94">
        <v>173508000</v>
      </c>
      <c r="D387" s="94">
        <v>58642287.829999998</v>
      </c>
      <c r="E387" s="162">
        <v>0.33798031116720839</v>
      </c>
    </row>
    <row r="388" spans="1:5" x14ac:dyDescent="0.2">
      <c r="A388" s="136" t="s">
        <v>649</v>
      </c>
      <c r="B388" s="136" t="s">
        <v>650</v>
      </c>
      <c r="C388" s="137">
        <v>11903500</v>
      </c>
      <c r="D388" s="137">
        <v>1235780</v>
      </c>
      <c r="E388" s="157">
        <v>0.10381652455160247</v>
      </c>
    </row>
    <row r="389" spans="1:5" x14ac:dyDescent="0.2">
      <c r="A389" s="135" t="s">
        <v>428</v>
      </c>
      <c r="B389" s="135" t="s">
        <v>651</v>
      </c>
      <c r="C389" s="94">
        <v>6057500</v>
      </c>
      <c r="D389" s="94">
        <v>1206780</v>
      </c>
      <c r="E389" s="162">
        <v>0.19922080066033843</v>
      </c>
    </row>
    <row r="390" spans="1:5" x14ac:dyDescent="0.2">
      <c r="A390" s="135" t="s">
        <v>429</v>
      </c>
      <c r="B390" s="135" t="s">
        <v>653</v>
      </c>
      <c r="C390" s="94">
        <v>5096000</v>
      </c>
      <c r="D390" s="94">
        <v>29000</v>
      </c>
      <c r="E390" s="162">
        <v>5.6907378335949764E-3</v>
      </c>
    </row>
    <row r="391" spans="1:5" x14ac:dyDescent="0.2">
      <c r="A391" s="135" t="s">
        <v>518</v>
      </c>
      <c r="B391" s="135" t="s">
        <v>519</v>
      </c>
      <c r="C391" s="94">
        <v>750000</v>
      </c>
      <c r="D391" s="94">
        <v>0</v>
      </c>
      <c r="E391" s="162">
        <v>0</v>
      </c>
    </row>
    <row r="392" spans="1:5" x14ac:dyDescent="0.2">
      <c r="A392" s="136" t="s">
        <v>656</v>
      </c>
      <c r="B392" s="136" t="s">
        <v>657</v>
      </c>
      <c r="C392" s="137">
        <v>282167325</v>
      </c>
      <c r="D392" s="137">
        <v>65160718.289999999</v>
      </c>
      <c r="E392" s="157">
        <v>0.23092935473659112</v>
      </c>
    </row>
    <row r="393" spans="1:5" x14ac:dyDescent="0.2">
      <c r="A393" s="135" t="s">
        <v>542</v>
      </c>
      <c r="B393" s="135" t="s">
        <v>658</v>
      </c>
      <c r="C393" s="94">
        <v>23900000</v>
      </c>
      <c r="D393" s="94">
        <v>0</v>
      </c>
      <c r="E393" s="162">
        <v>0</v>
      </c>
    </row>
    <row r="394" spans="1:5" x14ac:dyDescent="0.2">
      <c r="A394" s="135" t="s">
        <v>431</v>
      </c>
      <c r="B394" s="135" t="s">
        <v>660</v>
      </c>
      <c r="C394" s="94">
        <v>87494145</v>
      </c>
      <c r="D394" s="94">
        <v>13534000</v>
      </c>
      <c r="E394" s="162">
        <v>0.15468463632623647</v>
      </c>
    </row>
    <row r="395" spans="1:5" x14ac:dyDescent="0.2">
      <c r="A395" s="135" t="s">
        <v>432</v>
      </c>
      <c r="B395" s="135" t="s">
        <v>433</v>
      </c>
      <c r="C395" s="94">
        <v>129000000</v>
      </c>
      <c r="D395" s="94">
        <v>38990424.649999999</v>
      </c>
      <c r="E395" s="162">
        <v>0.30225135387596896</v>
      </c>
    </row>
    <row r="396" spans="1:5" x14ac:dyDescent="0.2">
      <c r="A396" s="135" t="s">
        <v>434</v>
      </c>
      <c r="B396" s="135" t="s">
        <v>663</v>
      </c>
      <c r="C396" s="94">
        <v>41773180</v>
      </c>
      <c r="D396" s="94">
        <v>12636293.640000001</v>
      </c>
      <c r="E396" s="162">
        <v>0.30249776627012837</v>
      </c>
    </row>
    <row r="397" spans="1:5" x14ac:dyDescent="0.2">
      <c r="A397" s="136" t="s">
        <v>664</v>
      </c>
      <c r="B397" s="136" t="s">
        <v>665</v>
      </c>
      <c r="C397" s="137">
        <v>128116437.64</v>
      </c>
      <c r="D397" s="137">
        <v>48299972.380000003</v>
      </c>
      <c r="E397" s="157">
        <v>0.3770005884468956</v>
      </c>
    </row>
    <row r="398" spans="1:5" x14ac:dyDescent="0.2">
      <c r="A398" s="135" t="s">
        <v>435</v>
      </c>
      <c r="B398" s="135" t="s">
        <v>666</v>
      </c>
      <c r="C398" s="94">
        <v>9000000</v>
      </c>
      <c r="D398" s="94">
        <v>2387190</v>
      </c>
      <c r="E398" s="162">
        <v>0.26524333333333333</v>
      </c>
    </row>
    <row r="399" spans="1:5" x14ac:dyDescent="0.2">
      <c r="A399" s="135" t="s">
        <v>436</v>
      </c>
      <c r="B399" s="135" t="s">
        <v>667</v>
      </c>
      <c r="C399" s="94">
        <v>109000000</v>
      </c>
      <c r="D399" s="94">
        <v>44268567.600000001</v>
      </c>
      <c r="E399" s="162">
        <v>0.40613364770642202</v>
      </c>
    </row>
    <row r="400" spans="1:5" x14ac:dyDescent="0.2">
      <c r="A400" s="135" t="s">
        <v>437</v>
      </c>
      <c r="B400" s="135" t="s">
        <v>668</v>
      </c>
      <c r="C400" s="94">
        <v>4000000</v>
      </c>
      <c r="D400" s="94">
        <v>917174</v>
      </c>
      <c r="E400" s="162">
        <v>0.22929350000000001</v>
      </c>
    </row>
    <row r="401" spans="1:5" x14ac:dyDescent="0.2">
      <c r="A401" s="135" t="s">
        <v>438</v>
      </c>
      <c r="B401" s="135" t="s">
        <v>669</v>
      </c>
      <c r="C401" s="94">
        <v>6116437.6399999997</v>
      </c>
      <c r="D401" s="94">
        <v>727040.78</v>
      </c>
      <c r="E401" s="162">
        <v>0.11886670359317193</v>
      </c>
    </row>
    <row r="402" spans="1:5" x14ac:dyDescent="0.2">
      <c r="A402" s="136" t="s">
        <v>670</v>
      </c>
      <c r="B402" s="136" t="s">
        <v>671</v>
      </c>
      <c r="C402" s="137">
        <v>860000000</v>
      </c>
      <c r="D402" s="137">
        <v>0</v>
      </c>
      <c r="E402" s="157">
        <v>0</v>
      </c>
    </row>
    <row r="403" spans="1:5" x14ac:dyDescent="0.2">
      <c r="A403" s="135" t="s">
        <v>439</v>
      </c>
      <c r="B403" s="135" t="s">
        <v>440</v>
      </c>
      <c r="C403" s="94">
        <v>860000000</v>
      </c>
      <c r="D403" s="94">
        <v>0</v>
      </c>
      <c r="E403" s="162">
        <v>0</v>
      </c>
    </row>
    <row r="404" spans="1:5" x14ac:dyDescent="0.2">
      <c r="A404" s="136" t="s">
        <v>672</v>
      </c>
      <c r="B404" s="136" t="s">
        <v>673</v>
      </c>
      <c r="C404" s="137">
        <v>773740</v>
      </c>
      <c r="D404" s="137">
        <v>425000</v>
      </c>
      <c r="E404" s="157">
        <v>0.54928011993692971</v>
      </c>
    </row>
    <row r="405" spans="1:5" x14ac:dyDescent="0.2">
      <c r="A405" s="135" t="s">
        <v>441</v>
      </c>
      <c r="B405" s="135" t="s">
        <v>674</v>
      </c>
      <c r="C405" s="94">
        <v>773740</v>
      </c>
      <c r="D405" s="94">
        <v>425000</v>
      </c>
      <c r="E405" s="162">
        <v>0.54928011993692971</v>
      </c>
    </row>
    <row r="406" spans="1:5" x14ac:dyDescent="0.2">
      <c r="A406" s="136" t="s">
        <v>677</v>
      </c>
      <c r="B406" s="136" t="s">
        <v>678</v>
      </c>
      <c r="C406" s="137">
        <v>693760143</v>
      </c>
      <c r="D406" s="137">
        <v>79869626.519999996</v>
      </c>
      <c r="E406" s="157">
        <v>0.11512570637832101</v>
      </c>
    </row>
    <row r="407" spans="1:5" x14ac:dyDescent="0.2">
      <c r="A407" s="135" t="s">
        <v>444</v>
      </c>
      <c r="B407" s="135" t="s">
        <v>679</v>
      </c>
      <c r="C407" s="94">
        <v>139469000</v>
      </c>
      <c r="D407" s="94">
        <v>0</v>
      </c>
      <c r="E407" s="162">
        <v>0</v>
      </c>
    </row>
    <row r="408" spans="1:5" x14ac:dyDescent="0.2">
      <c r="A408" s="135" t="s">
        <v>524</v>
      </c>
      <c r="B408" s="135" t="s">
        <v>680</v>
      </c>
      <c r="C408" s="94">
        <v>179366143</v>
      </c>
      <c r="D408" s="94">
        <v>27770160.949999999</v>
      </c>
      <c r="E408" s="162">
        <v>0.15482387303160106</v>
      </c>
    </row>
    <row r="409" spans="1:5" x14ac:dyDescent="0.2">
      <c r="A409" s="135" t="s">
        <v>445</v>
      </c>
      <c r="B409" s="135" t="s">
        <v>681</v>
      </c>
      <c r="C409" s="94">
        <v>113475000</v>
      </c>
      <c r="D409" s="94">
        <v>7289555.3399999999</v>
      </c>
      <c r="E409" s="162">
        <v>6.4239306807666888E-2</v>
      </c>
    </row>
    <row r="410" spans="1:5" x14ac:dyDescent="0.2">
      <c r="A410" s="135" t="s">
        <v>446</v>
      </c>
      <c r="B410" s="135" t="s">
        <v>682</v>
      </c>
      <c r="C410" s="94">
        <v>4100000</v>
      </c>
      <c r="D410" s="94">
        <v>1012046</v>
      </c>
      <c r="E410" s="162">
        <v>0.24684048780487805</v>
      </c>
    </row>
    <row r="411" spans="1:5" x14ac:dyDescent="0.2">
      <c r="A411" s="135" t="s">
        <v>447</v>
      </c>
      <c r="B411" s="135" t="s">
        <v>683</v>
      </c>
      <c r="C411" s="94">
        <v>14033000</v>
      </c>
      <c r="D411" s="94">
        <v>2490000.16</v>
      </c>
      <c r="E411" s="162">
        <v>0.1774389054371838</v>
      </c>
    </row>
    <row r="412" spans="1:5" x14ac:dyDescent="0.2">
      <c r="A412" s="135" t="s">
        <v>448</v>
      </c>
      <c r="B412" s="135" t="s">
        <v>684</v>
      </c>
      <c r="C412" s="94">
        <v>94007000</v>
      </c>
      <c r="D412" s="94">
        <v>26404246.5</v>
      </c>
      <c r="E412" s="162">
        <v>0.28087532311423619</v>
      </c>
    </row>
    <row r="413" spans="1:5" x14ac:dyDescent="0.2">
      <c r="A413" s="135" t="s">
        <v>449</v>
      </c>
      <c r="B413" s="135" t="s">
        <v>685</v>
      </c>
      <c r="C413" s="94">
        <v>149310000</v>
      </c>
      <c r="D413" s="94">
        <v>14903617.57</v>
      </c>
      <c r="E413" s="162">
        <v>9.981660685821446E-2</v>
      </c>
    </row>
    <row r="414" spans="1:5" x14ac:dyDescent="0.2">
      <c r="A414" s="136" t="s">
        <v>686</v>
      </c>
      <c r="B414" s="136" t="s">
        <v>687</v>
      </c>
      <c r="C414" s="137">
        <v>15000000</v>
      </c>
      <c r="D414" s="137">
        <v>978117</v>
      </c>
      <c r="E414" s="157">
        <v>6.5207799999999996E-2</v>
      </c>
    </row>
    <row r="415" spans="1:5" x14ac:dyDescent="0.2">
      <c r="A415" s="135" t="s">
        <v>450</v>
      </c>
      <c r="B415" s="135" t="s">
        <v>451</v>
      </c>
      <c r="C415" s="94">
        <v>15000000</v>
      </c>
      <c r="D415" s="94">
        <v>978117</v>
      </c>
      <c r="E415" s="162">
        <v>6.5207799999999996E-2</v>
      </c>
    </row>
    <row r="416" spans="1:5" x14ac:dyDescent="0.2">
      <c r="A416" s="136" t="s">
        <v>689</v>
      </c>
      <c r="B416" s="136" t="s">
        <v>690</v>
      </c>
      <c r="C416" s="137">
        <v>40868201.859999999</v>
      </c>
      <c r="D416" s="137">
        <v>149750.37</v>
      </c>
      <c r="E416" s="157">
        <v>3.6642270318863498E-3</v>
      </c>
    </row>
    <row r="417" spans="1:5" x14ac:dyDescent="0.2">
      <c r="A417" s="135" t="s">
        <v>543</v>
      </c>
      <c r="B417" s="135" t="s">
        <v>691</v>
      </c>
      <c r="C417" s="94">
        <v>5000000</v>
      </c>
      <c r="D417" s="94">
        <v>72291.850000000006</v>
      </c>
      <c r="E417" s="162">
        <v>1.4458370000000002E-2</v>
      </c>
    </row>
    <row r="418" spans="1:5" x14ac:dyDescent="0.2">
      <c r="A418" s="135" t="s">
        <v>525</v>
      </c>
      <c r="B418" s="135" t="s">
        <v>692</v>
      </c>
      <c r="C418" s="94">
        <v>15868201.859999999</v>
      </c>
      <c r="D418" s="94">
        <v>77458.52</v>
      </c>
      <c r="E418" s="162">
        <v>4.8813671948082973E-3</v>
      </c>
    </row>
    <row r="419" spans="1:5" x14ac:dyDescent="0.2">
      <c r="A419" s="135" t="s">
        <v>452</v>
      </c>
      <c r="B419" s="135" t="s">
        <v>453</v>
      </c>
      <c r="C419" s="94">
        <v>20000000</v>
      </c>
      <c r="D419" s="94">
        <v>0</v>
      </c>
      <c r="E419" s="162">
        <v>0</v>
      </c>
    </row>
    <row r="420" spans="1:5" x14ac:dyDescent="0.2">
      <c r="A420" s="158" t="s">
        <v>693</v>
      </c>
      <c r="B420" s="158" t="s">
        <v>694</v>
      </c>
      <c r="C420" s="159">
        <v>15465729062</v>
      </c>
      <c r="D420" s="159">
        <v>4045790931.1300001</v>
      </c>
      <c r="E420" s="160">
        <v>0.2615971684820661</v>
      </c>
    </row>
    <row r="421" spans="1:5" x14ac:dyDescent="0.2">
      <c r="A421" s="136" t="s">
        <v>695</v>
      </c>
      <c r="B421" s="136" t="s">
        <v>696</v>
      </c>
      <c r="C421" s="137">
        <v>877129071</v>
      </c>
      <c r="D421" s="137">
        <v>206632883.46000001</v>
      </c>
      <c r="E421" s="157">
        <v>0.23557865118348131</v>
      </c>
    </row>
    <row r="422" spans="1:5" x14ac:dyDescent="0.2">
      <c r="A422" s="135" t="s">
        <v>454</v>
      </c>
      <c r="B422" s="135" t="s">
        <v>697</v>
      </c>
      <c r="C422" s="94">
        <v>648472400</v>
      </c>
      <c r="D422" s="94">
        <v>174857813.08000001</v>
      </c>
      <c r="E422" s="162">
        <v>0.26964572907035056</v>
      </c>
    </row>
    <row r="423" spans="1:5" x14ac:dyDescent="0.2">
      <c r="A423" s="135" t="s">
        <v>455</v>
      </c>
      <c r="B423" s="135" t="s">
        <v>698</v>
      </c>
      <c r="C423" s="94">
        <v>163569000</v>
      </c>
      <c r="D423" s="94">
        <v>26130570</v>
      </c>
      <c r="E423" s="162">
        <v>0.15975258147937568</v>
      </c>
    </row>
    <row r="424" spans="1:5" x14ac:dyDescent="0.2">
      <c r="A424" s="135" t="s">
        <v>544</v>
      </c>
      <c r="B424" s="135" t="s">
        <v>699</v>
      </c>
      <c r="C424" s="94">
        <v>1941000</v>
      </c>
      <c r="D424" s="94">
        <v>44935</v>
      </c>
      <c r="E424" s="162">
        <v>2.3150437918598662E-2</v>
      </c>
    </row>
    <row r="425" spans="1:5" x14ac:dyDescent="0.2">
      <c r="A425" s="135" t="s">
        <v>456</v>
      </c>
      <c r="B425" s="135" t="s">
        <v>700</v>
      </c>
      <c r="C425" s="94">
        <v>57275671</v>
      </c>
      <c r="D425" s="94">
        <v>5599565.3799999999</v>
      </c>
      <c r="E425" s="162">
        <v>9.7765164200346075E-2</v>
      </c>
    </row>
    <row r="426" spans="1:5" x14ac:dyDescent="0.2">
      <c r="A426" s="135" t="s">
        <v>457</v>
      </c>
      <c r="B426" s="135" t="s">
        <v>701</v>
      </c>
      <c r="C426" s="94">
        <v>5871000</v>
      </c>
      <c r="D426" s="94">
        <v>0</v>
      </c>
      <c r="E426" s="162">
        <v>0</v>
      </c>
    </row>
    <row r="427" spans="1:5" x14ac:dyDescent="0.2">
      <c r="A427" s="136" t="s">
        <v>702</v>
      </c>
      <c r="B427" s="136" t="s">
        <v>703</v>
      </c>
      <c r="C427" s="137">
        <v>11171836479</v>
      </c>
      <c r="D427" s="137">
        <v>3524700154.3899999</v>
      </c>
      <c r="E427" s="157">
        <v>0.31549872404733753</v>
      </c>
    </row>
    <row r="428" spans="1:5" x14ac:dyDescent="0.2">
      <c r="A428" s="135" t="s">
        <v>458</v>
      </c>
      <c r="B428" s="135" t="s">
        <v>459</v>
      </c>
      <c r="C428" s="94">
        <v>11163136479</v>
      </c>
      <c r="D428" s="94">
        <v>3520350834.3899999</v>
      </c>
      <c r="E428" s="162">
        <v>0.31535499373428377</v>
      </c>
    </row>
    <row r="429" spans="1:5" x14ac:dyDescent="0.2">
      <c r="A429" s="135" t="s">
        <v>545</v>
      </c>
      <c r="B429" s="135" t="s">
        <v>704</v>
      </c>
      <c r="C429" s="94">
        <v>8700000</v>
      </c>
      <c r="D429" s="94">
        <v>4349320</v>
      </c>
      <c r="E429" s="162">
        <v>0.49992183908045978</v>
      </c>
    </row>
    <row r="430" spans="1:5" x14ac:dyDescent="0.2">
      <c r="A430" s="136" t="s">
        <v>705</v>
      </c>
      <c r="B430" s="136" t="s">
        <v>706</v>
      </c>
      <c r="C430" s="137">
        <v>869316454</v>
      </c>
      <c r="D430" s="137">
        <v>161883256.84999999</v>
      </c>
      <c r="E430" s="157">
        <v>0.1862190185232592</v>
      </c>
    </row>
    <row r="431" spans="1:5" x14ac:dyDescent="0.2">
      <c r="A431" s="135" t="s">
        <v>460</v>
      </c>
      <c r="B431" s="135" t="s">
        <v>707</v>
      </c>
      <c r="C431" s="94">
        <v>252691000</v>
      </c>
      <c r="D431" s="94">
        <v>45729188.399999999</v>
      </c>
      <c r="E431" s="162">
        <v>0.1809688053789015</v>
      </c>
    </row>
    <row r="432" spans="1:5" x14ac:dyDescent="0.2">
      <c r="A432" s="135" t="s">
        <v>461</v>
      </c>
      <c r="B432" s="135" t="s">
        <v>708</v>
      </c>
      <c r="C432" s="94">
        <v>57562000</v>
      </c>
      <c r="D432" s="94">
        <v>42460759.689999998</v>
      </c>
      <c r="E432" s="162">
        <v>0.73765261266113058</v>
      </c>
    </row>
    <row r="433" spans="1:5" x14ac:dyDescent="0.2">
      <c r="A433" s="135" t="s">
        <v>462</v>
      </c>
      <c r="B433" s="135" t="s">
        <v>709</v>
      </c>
      <c r="C433" s="94">
        <v>89809500</v>
      </c>
      <c r="D433" s="94">
        <v>15749602.5</v>
      </c>
      <c r="E433" s="162">
        <v>0.17536677634325989</v>
      </c>
    </row>
    <row r="434" spans="1:5" x14ac:dyDescent="0.2">
      <c r="A434" s="135" t="s">
        <v>463</v>
      </c>
      <c r="B434" s="135" t="s">
        <v>710</v>
      </c>
      <c r="C434" s="94">
        <v>296769000</v>
      </c>
      <c r="D434" s="94">
        <v>32968862.809999999</v>
      </c>
      <c r="E434" s="162">
        <v>0.11109267750337805</v>
      </c>
    </row>
    <row r="435" spans="1:5" x14ac:dyDescent="0.2">
      <c r="A435" s="135" t="s">
        <v>526</v>
      </c>
      <c r="B435" s="135" t="s">
        <v>711</v>
      </c>
      <c r="C435" s="94">
        <v>3000000</v>
      </c>
      <c r="D435" s="94">
        <v>0</v>
      </c>
      <c r="E435" s="162">
        <v>0</v>
      </c>
    </row>
    <row r="436" spans="1:5" x14ac:dyDescent="0.2">
      <c r="A436" s="135" t="s">
        <v>464</v>
      </c>
      <c r="B436" s="135" t="s">
        <v>712</v>
      </c>
      <c r="C436" s="94">
        <v>70158000</v>
      </c>
      <c r="D436" s="94">
        <v>14967484.949999999</v>
      </c>
      <c r="E436" s="162">
        <v>0.21333967544684854</v>
      </c>
    </row>
    <row r="437" spans="1:5" x14ac:dyDescent="0.2">
      <c r="A437" s="135" t="s">
        <v>465</v>
      </c>
      <c r="B437" s="135" t="s">
        <v>713</v>
      </c>
      <c r="C437" s="94">
        <v>99326954</v>
      </c>
      <c r="D437" s="94">
        <v>10007358.5</v>
      </c>
      <c r="E437" s="162">
        <v>0.1007516902209646</v>
      </c>
    </row>
    <row r="438" spans="1:5" x14ac:dyDescent="0.2">
      <c r="A438" s="136" t="s">
        <v>714</v>
      </c>
      <c r="B438" s="136" t="s">
        <v>715</v>
      </c>
      <c r="C438" s="137">
        <v>210485358</v>
      </c>
      <c r="D438" s="137">
        <v>58414015.240000002</v>
      </c>
      <c r="E438" s="157">
        <v>0.27752056387694196</v>
      </c>
    </row>
    <row r="439" spans="1:5" x14ac:dyDescent="0.2">
      <c r="A439" s="135" t="s">
        <v>505</v>
      </c>
      <c r="B439" s="135" t="s">
        <v>716</v>
      </c>
      <c r="C439" s="94">
        <v>90335358</v>
      </c>
      <c r="D439" s="94">
        <v>14515935.85</v>
      </c>
      <c r="E439" s="162">
        <v>0.16068941521214761</v>
      </c>
    </row>
    <row r="440" spans="1:5" x14ac:dyDescent="0.2">
      <c r="A440" s="135" t="s">
        <v>466</v>
      </c>
      <c r="B440" s="135" t="s">
        <v>717</v>
      </c>
      <c r="C440" s="94">
        <v>120150000</v>
      </c>
      <c r="D440" s="94">
        <v>43898079.390000001</v>
      </c>
      <c r="E440" s="162">
        <v>0.36536062746566794</v>
      </c>
    </row>
    <row r="441" spans="1:5" x14ac:dyDescent="0.2">
      <c r="A441" s="136" t="s">
        <v>718</v>
      </c>
      <c r="B441" s="136" t="s">
        <v>719</v>
      </c>
      <c r="C441" s="137">
        <v>2336961700</v>
      </c>
      <c r="D441" s="137">
        <v>94160621.189999998</v>
      </c>
      <c r="E441" s="157">
        <v>4.0291897462418833E-2</v>
      </c>
    </row>
    <row r="442" spans="1:5" x14ac:dyDescent="0.2">
      <c r="A442" s="135" t="s">
        <v>467</v>
      </c>
      <c r="B442" s="135" t="s">
        <v>720</v>
      </c>
      <c r="C442" s="94">
        <v>32355600</v>
      </c>
      <c r="D442" s="94">
        <v>4421219.55</v>
      </c>
      <c r="E442" s="162">
        <v>0.13664464729444054</v>
      </c>
    </row>
    <row r="443" spans="1:5" x14ac:dyDescent="0.2">
      <c r="A443" s="135" t="s">
        <v>468</v>
      </c>
      <c r="B443" s="135" t="s">
        <v>721</v>
      </c>
      <c r="C443" s="94">
        <v>14328000</v>
      </c>
      <c r="D443" s="94">
        <v>0</v>
      </c>
      <c r="E443" s="162">
        <v>0</v>
      </c>
    </row>
    <row r="444" spans="1:5" x14ac:dyDescent="0.2">
      <c r="A444" s="135" t="s">
        <v>469</v>
      </c>
      <c r="B444" s="135" t="s">
        <v>722</v>
      </c>
      <c r="C444" s="94">
        <v>212319900</v>
      </c>
      <c r="D444" s="94">
        <v>11729840</v>
      </c>
      <c r="E444" s="162">
        <v>5.5246069727802244E-2</v>
      </c>
    </row>
    <row r="445" spans="1:5" x14ac:dyDescent="0.2">
      <c r="A445" s="135" t="s">
        <v>470</v>
      </c>
      <c r="B445" s="135" t="s">
        <v>471</v>
      </c>
      <c r="C445" s="94">
        <v>1125964350</v>
      </c>
      <c r="D445" s="94">
        <v>33676568.200000003</v>
      </c>
      <c r="E445" s="162">
        <v>2.9909089217611554E-2</v>
      </c>
    </row>
    <row r="446" spans="1:5" x14ac:dyDescent="0.2">
      <c r="A446" s="135" t="s">
        <v>472</v>
      </c>
      <c r="B446" s="135" t="s">
        <v>723</v>
      </c>
      <c r="C446" s="94">
        <v>303178000</v>
      </c>
      <c r="D446" s="94">
        <v>44332993.439999998</v>
      </c>
      <c r="E446" s="162">
        <v>0.14622760701634022</v>
      </c>
    </row>
    <row r="447" spans="1:5" x14ac:dyDescent="0.2">
      <c r="A447" s="135" t="s">
        <v>473</v>
      </c>
      <c r="B447" s="135" t="s">
        <v>724</v>
      </c>
      <c r="C447" s="94">
        <v>390766000</v>
      </c>
      <c r="D447" s="94">
        <v>0</v>
      </c>
      <c r="E447" s="162">
        <v>0</v>
      </c>
    </row>
    <row r="448" spans="1:5" x14ac:dyDescent="0.2">
      <c r="A448" s="135" t="s">
        <v>474</v>
      </c>
      <c r="B448" s="135" t="s">
        <v>725</v>
      </c>
      <c r="C448" s="94">
        <v>62931000</v>
      </c>
      <c r="D448" s="94">
        <v>0</v>
      </c>
      <c r="E448" s="162">
        <v>0</v>
      </c>
    </row>
    <row r="449" spans="1:5" x14ac:dyDescent="0.2">
      <c r="A449" s="135" t="s">
        <v>475</v>
      </c>
      <c r="B449" s="135" t="s">
        <v>726</v>
      </c>
      <c r="C449" s="94">
        <v>195118850</v>
      </c>
      <c r="D449" s="94">
        <v>0</v>
      </c>
      <c r="E449" s="162">
        <v>0</v>
      </c>
    </row>
    <row r="450" spans="1:5" x14ac:dyDescent="0.2">
      <c r="A450" s="158" t="s">
        <v>727</v>
      </c>
      <c r="B450" s="158" t="s">
        <v>57</v>
      </c>
      <c r="C450" s="159">
        <v>2621257255</v>
      </c>
      <c r="D450" s="159">
        <v>7518905</v>
      </c>
      <c r="E450" s="160">
        <v>2.8684345978090579E-3</v>
      </c>
    </row>
    <row r="451" spans="1:5" x14ac:dyDescent="0.2">
      <c r="A451" s="136" t="s">
        <v>728</v>
      </c>
      <c r="B451" s="136" t="s">
        <v>729</v>
      </c>
      <c r="C451" s="137">
        <v>840622760</v>
      </c>
      <c r="D451" s="137">
        <v>7518905</v>
      </c>
      <c r="E451" s="157">
        <v>8.9444461389553628E-3</v>
      </c>
    </row>
    <row r="452" spans="1:5" x14ac:dyDescent="0.2">
      <c r="A452" s="135" t="s">
        <v>476</v>
      </c>
      <c r="B452" s="135" t="s">
        <v>730</v>
      </c>
      <c r="C452" s="94">
        <v>55669300</v>
      </c>
      <c r="D452" s="94">
        <v>0</v>
      </c>
      <c r="E452" s="162">
        <v>0</v>
      </c>
    </row>
    <row r="453" spans="1:5" x14ac:dyDescent="0.2">
      <c r="A453" s="135" t="s">
        <v>477</v>
      </c>
      <c r="B453" s="135" t="s">
        <v>478</v>
      </c>
      <c r="C453" s="94">
        <v>0</v>
      </c>
      <c r="D453" s="94">
        <v>0</v>
      </c>
      <c r="E453" s="162">
        <v>0</v>
      </c>
    </row>
    <row r="454" spans="1:5" x14ac:dyDescent="0.2">
      <c r="A454" s="135" t="s">
        <v>479</v>
      </c>
      <c r="B454" s="135" t="s">
        <v>731</v>
      </c>
      <c r="C454" s="94">
        <v>97793500</v>
      </c>
      <c r="D454" s="94">
        <v>0</v>
      </c>
      <c r="E454" s="162">
        <v>0</v>
      </c>
    </row>
    <row r="455" spans="1:5" x14ac:dyDescent="0.2">
      <c r="A455" s="135" t="s">
        <v>480</v>
      </c>
      <c r="B455" s="135" t="s">
        <v>732</v>
      </c>
      <c r="C455" s="94">
        <v>158430850</v>
      </c>
      <c r="D455" s="94">
        <v>0</v>
      </c>
      <c r="E455" s="162">
        <v>0</v>
      </c>
    </row>
    <row r="456" spans="1:5" x14ac:dyDescent="0.2">
      <c r="A456" s="135" t="s">
        <v>481</v>
      </c>
      <c r="B456" s="135" t="s">
        <v>733</v>
      </c>
      <c r="C456" s="94">
        <v>158922000</v>
      </c>
      <c r="D456" s="94">
        <v>0</v>
      </c>
      <c r="E456" s="162">
        <v>0</v>
      </c>
    </row>
    <row r="457" spans="1:5" x14ac:dyDescent="0.2">
      <c r="A457" s="135" t="s">
        <v>482</v>
      </c>
      <c r="B457" s="135" t="s">
        <v>734</v>
      </c>
      <c r="C457" s="94">
        <v>34860000</v>
      </c>
      <c r="D457" s="94">
        <v>1430805</v>
      </c>
      <c r="E457" s="162">
        <v>4.104432013769363E-2</v>
      </c>
    </row>
    <row r="458" spans="1:5" x14ac:dyDescent="0.2">
      <c r="A458" s="135" t="s">
        <v>483</v>
      </c>
      <c r="B458" s="135" t="s">
        <v>735</v>
      </c>
      <c r="C458" s="94">
        <v>5748000</v>
      </c>
      <c r="D458" s="94">
        <v>0</v>
      </c>
      <c r="E458" s="162">
        <v>0</v>
      </c>
    </row>
    <row r="459" spans="1:5" x14ac:dyDescent="0.2">
      <c r="A459" s="135" t="s">
        <v>484</v>
      </c>
      <c r="B459" s="135" t="s">
        <v>736</v>
      </c>
      <c r="C459" s="94">
        <v>329199110</v>
      </c>
      <c r="D459" s="94">
        <v>6088100</v>
      </c>
      <c r="E459" s="162">
        <v>1.8493670897226908E-2</v>
      </c>
    </row>
    <row r="460" spans="1:5" x14ac:dyDescent="0.2">
      <c r="A460" s="136" t="s">
        <v>737</v>
      </c>
      <c r="B460" s="136" t="s">
        <v>738</v>
      </c>
      <c r="C460" s="137">
        <v>1598877890</v>
      </c>
      <c r="D460" s="137">
        <v>0</v>
      </c>
      <c r="E460" s="157">
        <v>0</v>
      </c>
    </row>
    <row r="461" spans="1:5" x14ac:dyDescent="0.2">
      <c r="A461" s="135" t="s">
        <v>485</v>
      </c>
      <c r="B461" s="135" t="s">
        <v>486</v>
      </c>
      <c r="C461" s="94">
        <v>1558457044</v>
      </c>
      <c r="D461" s="94">
        <v>0</v>
      </c>
      <c r="E461" s="162">
        <v>0</v>
      </c>
    </row>
    <row r="462" spans="1:5" x14ac:dyDescent="0.2">
      <c r="A462" s="135" t="s">
        <v>546</v>
      </c>
      <c r="B462" s="135" t="s">
        <v>547</v>
      </c>
      <c r="C462" s="94">
        <v>40420846</v>
      </c>
      <c r="D462" s="94">
        <v>0</v>
      </c>
      <c r="E462" s="162">
        <v>0</v>
      </c>
    </row>
    <row r="463" spans="1:5" x14ac:dyDescent="0.2">
      <c r="A463" s="136" t="s">
        <v>739</v>
      </c>
      <c r="B463" s="136" t="s">
        <v>740</v>
      </c>
      <c r="C463" s="137">
        <v>181756605</v>
      </c>
      <c r="D463" s="137">
        <v>0</v>
      </c>
      <c r="E463" s="157">
        <v>0</v>
      </c>
    </row>
    <row r="464" spans="1:5" x14ac:dyDescent="0.2">
      <c r="A464" s="135" t="s">
        <v>527</v>
      </c>
      <c r="B464" s="135" t="s">
        <v>528</v>
      </c>
      <c r="C464" s="94">
        <v>181756605</v>
      </c>
      <c r="D464" s="94">
        <v>0</v>
      </c>
      <c r="E464" s="162">
        <v>0</v>
      </c>
    </row>
    <row r="465" spans="1:5" x14ac:dyDescent="0.2">
      <c r="A465" s="158" t="s">
        <v>741</v>
      </c>
      <c r="B465" s="158" t="s">
        <v>742</v>
      </c>
      <c r="C465" s="159">
        <v>1693731000</v>
      </c>
      <c r="D465" s="159">
        <v>737822636.33000004</v>
      </c>
      <c r="E465" s="160">
        <v>0.43561972729435788</v>
      </c>
    </row>
    <row r="466" spans="1:5" x14ac:dyDescent="0.2">
      <c r="A466" s="136" t="s">
        <v>743</v>
      </c>
      <c r="B466" s="136" t="s">
        <v>744</v>
      </c>
      <c r="C466" s="137">
        <v>570731000</v>
      </c>
      <c r="D466" s="137">
        <v>191324341</v>
      </c>
      <c r="E466" s="157">
        <v>0.33522682489649241</v>
      </c>
    </row>
    <row r="467" spans="1:5" x14ac:dyDescent="0.2">
      <c r="A467" s="135" t="s">
        <v>745</v>
      </c>
      <c r="B467" s="135" t="s">
        <v>746</v>
      </c>
      <c r="C467" s="94">
        <v>179500000</v>
      </c>
      <c r="D467" s="94">
        <v>0</v>
      </c>
      <c r="E467" s="162">
        <v>0</v>
      </c>
    </row>
    <row r="468" spans="1:5" x14ac:dyDescent="0.2">
      <c r="A468" s="135" t="s">
        <v>548</v>
      </c>
      <c r="B468" s="135" t="s">
        <v>748</v>
      </c>
      <c r="C468" s="94">
        <v>179500000</v>
      </c>
      <c r="D468" s="94">
        <v>0</v>
      </c>
      <c r="E468" s="162">
        <v>0</v>
      </c>
    </row>
    <row r="469" spans="1:5" x14ac:dyDescent="0.2">
      <c r="A469" s="135" t="s">
        <v>751</v>
      </c>
      <c r="B469" s="135" t="s">
        <v>752</v>
      </c>
      <c r="C469" s="94">
        <v>391231000</v>
      </c>
      <c r="D469" s="94">
        <v>191324341</v>
      </c>
      <c r="E469" s="162">
        <v>0.48903164882128464</v>
      </c>
    </row>
    <row r="470" spans="1:5" x14ac:dyDescent="0.2">
      <c r="A470" s="135" t="s">
        <v>549</v>
      </c>
      <c r="B470" s="135" t="s">
        <v>753</v>
      </c>
      <c r="C470" s="94">
        <v>273390000</v>
      </c>
      <c r="D470" s="94">
        <v>133696529</v>
      </c>
      <c r="E470" s="162">
        <v>0.48903225794652327</v>
      </c>
    </row>
    <row r="471" spans="1:5" x14ac:dyDescent="0.2">
      <c r="A471" s="135" t="s">
        <v>550</v>
      </c>
      <c r="B471" s="135" t="s">
        <v>754</v>
      </c>
      <c r="C471" s="94">
        <v>117841000</v>
      </c>
      <c r="D471" s="94">
        <v>57627812</v>
      </c>
      <c r="E471" s="162">
        <v>0.48903023565652021</v>
      </c>
    </row>
    <row r="472" spans="1:5" x14ac:dyDescent="0.2">
      <c r="A472" s="136" t="s">
        <v>755</v>
      </c>
      <c r="B472" s="136" t="s">
        <v>756</v>
      </c>
      <c r="C472" s="137">
        <v>400000000</v>
      </c>
      <c r="D472" s="137">
        <v>148000000</v>
      </c>
      <c r="E472" s="157">
        <v>0.37</v>
      </c>
    </row>
    <row r="473" spans="1:5" x14ac:dyDescent="0.2">
      <c r="A473" s="135" t="s">
        <v>551</v>
      </c>
      <c r="B473" s="135" t="s">
        <v>757</v>
      </c>
      <c r="C473" s="94">
        <v>400000000</v>
      </c>
      <c r="D473" s="94">
        <v>148000000</v>
      </c>
      <c r="E473" s="162">
        <v>0.37</v>
      </c>
    </row>
    <row r="474" spans="1:5" x14ac:dyDescent="0.2">
      <c r="A474" s="136" t="s">
        <v>758</v>
      </c>
      <c r="B474" s="136" t="s">
        <v>759</v>
      </c>
      <c r="C474" s="137">
        <v>620000000</v>
      </c>
      <c r="D474" s="137">
        <v>370613400.05000001</v>
      </c>
      <c r="E474" s="157">
        <v>0.59776354846774193</v>
      </c>
    </row>
    <row r="475" spans="1:5" x14ac:dyDescent="0.2">
      <c r="A475" s="135" t="s">
        <v>491</v>
      </c>
      <c r="B475" s="135" t="s">
        <v>492</v>
      </c>
      <c r="C475" s="94">
        <v>380000000</v>
      </c>
      <c r="D475" s="94">
        <v>230938517.55000001</v>
      </c>
      <c r="E475" s="162">
        <v>0.60773294092105268</v>
      </c>
    </row>
    <row r="476" spans="1:5" x14ac:dyDescent="0.2">
      <c r="A476" s="135" t="s">
        <v>493</v>
      </c>
      <c r="B476" s="135" t="s">
        <v>494</v>
      </c>
      <c r="C476" s="94">
        <v>240000000</v>
      </c>
      <c r="D476" s="94">
        <v>139674882.5</v>
      </c>
      <c r="E476" s="162">
        <v>0.58197867708333328</v>
      </c>
    </row>
    <row r="477" spans="1:5" x14ac:dyDescent="0.2">
      <c r="A477" s="136" t="s">
        <v>760</v>
      </c>
      <c r="B477" s="136" t="s">
        <v>761</v>
      </c>
      <c r="C477" s="137">
        <v>103000000</v>
      </c>
      <c r="D477" s="137">
        <v>27884895.280000001</v>
      </c>
      <c r="E477" s="157">
        <v>0.27072713864077669</v>
      </c>
    </row>
    <row r="478" spans="1:5" x14ac:dyDescent="0.2">
      <c r="A478" s="135" t="s">
        <v>495</v>
      </c>
      <c r="B478" s="135" t="s">
        <v>496</v>
      </c>
      <c r="C478" s="94">
        <v>83000000</v>
      </c>
      <c r="D478" s="94">
        <v>9677864.9299999997</v>
      </c>
      <c r="E478" s="162">
        <v>0.11660078228915663</v>
      </c>
    </row>
    <row r="479" spans="1:5" x14ac:dyDescent="0.2">
      <c r="A479" s="135" t="s">
        <v>497</v>
      </c>
      <c r="B479" s="135" t="s">
        <v>762</v>
      </c>
      <c r="C479" s="94">
        <v>20000000</v>
      </c>
      <c r="D479" s="94">
        <v>18207030.350000001</v>
      </c>
      <c r="E479" s="162">
        <v>0.9103515175000001</v>
      </c>
    </row>
    <row r="480" spans="1:5" x14ac:dyDescent="0.2">
      <c r="A480" s="158" t="s">
        <v>769</v>
      </c>
      <c r="B480" s="158" t="s">
        <v>770</v>
      </c>
      <c r="C480" s="159">
        <v>3307500000</v>
      </c>
      <c r="D480" s="159">
        <v>0</v>
      </c>
      <c r="E480" s="160">
        <v>0</v>
      </c>
    </row>
    <row r="481" spans="1:5" x14ac:dyDescent="0.2">
      <c r="A481" s="136" t="s">
        <v>771</v>
      </c>
      <c r="B481" s="136" t="s">
        <v>772</v>
      </c>
      <c r="C481" s="137">
        <v>3307500000</v>
      </c>
      <c r="D481" s="137">
        <v>0</v>
      </c>
      <c r="E481" s="157">
        <v>0</v>
      </c>
    </row>
    <row r="482" spans="1:5" x14ac:dyDescent="0.2">
      <c r="A482" s="135" t="s">
        <v>773</v>
      </c>
      <c r="B482" s="135" t="s">
        <v>774</v>
      </c>
      <c r="C482" s="94">
        <v>3307500000</v>
      </c>
      <c r="D482" s="94">
        <v>0</v>
      </c>
      <c r="E482" s="162">
        <v>0</v>
      </c>
    </row>
    <row r="483" spans="1:5" x14ac:dyDescent="0.2">
      <c r="A483" s="135" t="s">
        <v>552</v>
      </c>
      <c r="B483" s="135" t="s">
        <v>775</v>
      </c>
      <c r="C483" s="94">
        <v>3307500000</v>
      </c>
      <c r="D483" s="94">
        <v>0</v>
      </c>
      <c r="E483" s="162">
        <v>0</v>
      </c>
    </row>
    <row r="484" spans="1:5" x14ac:dyDescent="0.2">
      <c r="A484" s="135" t="s">
        <v>553</v>
      </c>
      <c r="B484" s="135" t="s">
        <v>748</v>
      </c>
      <c r="C484" s="94">
        <v>0</v>
      </c>
      <c r="D484" s="94">
        <v>0</v>
      </c>
      <c r="E484" s="162">
        <v>0</v>
      </c>
    </row>
    <row r="485" spans="1:5" s="51" customFormat="1" ht="31.5" customHeight="1" x14ac:dyDescent="0.2">
      <c r="A485" s="166" t="s">
        <v>384</v>
      </c>
      <c r="B485" s="167"/>
      <c r="C485" s="62">
        <v>13572069000</v>
      </c>
      <c r="D485" s="62">
        <v>6072182033.9700003</v>
      </c>
      <c r="E485" s="168">
        <v>0.44740282664124387</v>
      </c>
    </row>
    <row r="486" spans="1:5" x14ac:dyDescent="0.2">
      <c r="A486" s="136" t="s">
        <v>597</v>
      </c>
      <c r="B486" s="136" t="s">
        <v>1</v>
      </c>
      <c r="C486" s="94">
        <v>13144992000</v>
      </c>
      <c r="D486" s="94">
        <v>5894882815.1300001</v>
      </c>
      <c r="E486" s="140">
        <v>0.44845084843946653</v>
      </c>
    </row>
    <row r="487" spans="1:5" x14ac:dyDescent="0.2">
      <c r="A487" s="135" t="s">
        <v>598</v>
      </c>
      <c r="B487" s="135" t="s">
        <v>599</v>
      </c>
      <c r="C487" s="94">
        <v>4319544000</v>
      </c>
      <c r="D487" s="94">
        <v>1928590597.2</v>
      </c>
      <c r="E487" s="140">
        <v>0.4464801370700241</v>
      </c>
    </row>
    <row r="488" spans="1:5" x14ac:dyDescent="0.2">
      <c r="A488" s="135" t="s">
        <v>404</v>
      </c>
      <c r="B488" s="135" t="s">
        <v>600</v>
      </c>
      <c r="C488" s="94">
        <v>4319544000</v>
      </c>
      <c r="D488" s="94">
        <v>1928590597.2</v>
      </c>
      <c r="E488" s="140">
        <v>0.4464801370700241</v>
      </c>
    </row>
    <row r="489" spans="1:5" x14ac:dyDescent="0.2">
      <c r="A489" s="135" t="s">
        <v>605</v>
      </c>
      <c r="B489" s="135" t="s">
        <v>606</v>
      </c>
      <c r="C489" s="94">
        <v>6719688000</v>
      </c>
      <c r="D489" s="94">
        <v>3018512660.79</v>
      </c>
      <c r="E489" s="140">
        <v>0.44920428757853043</v>
      </c>
    </row>
    <row r="490" spans="1:5" x14ac:dyDescent="0.2">
      <c r="A490" s="135" t="s">
        <v>406</v>
      </c>
      <c r="B490" s="135" t="s">
        <v>607</v>
      </c>
      <c r="C490" s="94">
        <v>1609659000</v>
      </c>
      <c r="D490" s="94">
        <v>695999610.34000003</v>
      </c>
      <c r="E490" s="140">
        <v>0.43238947524910559</v>
      </c>
    </row>
    <row r="491" spans="1:5" x14ac:dyDescent="0.2">
      <c r="A491" s="135" t="s">
        <v>407</v>
      </c>
      <c r="B491" s="135" t="s">
        <v>608</v>
      </c>
      <c r="C491" s="94">
        <v>2356668000</v>
      </c>
      <c r="D491" s="94">
        <v>1094581739.72</v>
      </c>
      <c r="E491" s="140">
        <v>0.46446157868651844</v>
      </c>
    </row>
    <row r="492" spans="1:5" x14ac:dyDescent="0.2">
      <c r="A492" s="135" t="s">
        <v>408</v>
      </c>
      <c r="B492" s="135" t="s">
        <v>409</v>
      </c>
      <c r="C492" s="94">
        <v>800000000</v>
      </c>
      <c r="D492" s="94">
        <v>0</v>
      </c>
      <c r="E492" s="140">
        <v>0</v>
      </c>
    </row>
    <row r="493" spans="1:5" x14ac:dyDescent="0.2">
      <c r="A493" s="135" t="s">
        <v>410</v>
      </c>
      <c r="B493" s="135" t="s">
        <v>411</v>
      </c>
      <c r="C493" s="94">
        <v>725000000</v>
      </c>
      <c r="D493" s="94">
        <v>691839323.61000001</v>
      </c>
      <c r="E493" s="140">
        <v>0.95426113601379314</v>
      </c>
    </row>
    <row r="494" spans="1:5" x14ac:dyDescent="0.2">
      <c r="A494" s="135" t="s">
        <v>412</v>
      </c>
      <c r="B494" s="135" t="s">
        <v>609</v>
      </c>
      <c r="C494" s="94">
        <v>1228361000</v>
      </c>
      <c r="D494" s="94">
        <v>536091987.12</v>
      </c>
      <c r="E494" s="140">
        <v>0.43642869410539736</v>
      </c>
    </row>
    <row r="495" spans="1:5" x14ac:dyDescent="0.2">
      <c r="A495" s="135" t="s">
        <v>610</v>
      </c>
      <c r="B495" s="135" t="s">
        <v>611</v>
      </c>
      <c r="C495" s="94">
        <v>998326000</v>
      </c>
      <c r="D495" s="94">
        <v>482144975</v>
      </c>
      <c r="E495" s="140">
        <v>0.4829534390569814</v>
      </c>
    </row>
    <row r="496" spans="1:5" x14ac:dyDescent="0.2">
      <c r="A496" s="135" t="s">
        <v>612</v>
      </c>
      <c r="B496" s="135" t="s">
        <v>613</v>
      </c>
      <c r="C496" s="94">
        <v>947129000</v>
      </c>
      <c r="D496" s="94">
        <v>457419540</v>
      </c>
      <c r="E496" s="140">
        <v>0.48295378982166104</v>
      </c>
    </row>
    <row r="497" spans="1:5" x14ac:dyDescent="0.2">
      <c r="A497" s="135" t="s">
        <v>554</v>
      </c>
      <c r="B497" s="135" t="s">
        <v>614</v>
      </c>
      <c r="C497" s="94">
        <v>947129000</v>
      </c>
      <c r="D497" s="94">
        <v>457419540</v>
      </c>
      <c r="E497" s="140">
        <v>0.48295378982166104</v>
      </c>
    </row>
    <row r="498" spans="1:5" x14ac:dyDescent="0.2">
      <c r="A498" s="135" t="s">
        <v>615</v>
      </c>
      <c r="B498" s="135" t="s">
        <v>616</v>
      </c>
      <c r="C498" s="94">
        <v>51197000</v>
      </c>
      <c r="D498" s="94">
        <v>24725435</v>
      </c>
      <c r="E498" s="140">
        <v>0.48294695001660254</v>
      </c>
    </row>
    <row r="499" spans="1:5" x14ac:dyDescent="0.2">
      <c r="A499" s="135" t="s">
        <v>555</v>
      </c>
      <c r="B499" s="135" t="s">
        <v>617</v>
      </c>
      <c r="C499" s="94">
        <v>51197000</v>
      </c>
      <c r="D499" s="94">
        <v>24725435</v>
      </c>
      <c r="E499" s="140">
        <v>0.48294695001660254</v>
      </c>
    </row>
    <row r="500" spans="1:5" x14ac:dyDescent="0.2">
      <c r="A500" s="135" t="s">
        <v>618</v>
      </c>
      <c r="B500" s="135" t="s">
        <v>619</v>
      </c>
      <c r="C500" s="94">
        <v>1107434000</v>
      </c>
      <c r="D500" s="94">
        <v>465634582.13999999</v>
      </c>
      <c r="E500" s="140">
        <v>0.42046260286391784</v>
      </c>
    </row>
    <row r="501" spans="1:5" x14ac:dyDescent="0.2">
      <c r="A501" s="135" t="s">
        <v>620</v>
      </c>
      <c r="B501" s="135" t="s">
        <v>621</v>
      </c>
      <c r="C501" s="94">
        <v>520153000</v>
      </c>
      <c r="D501" s="94">
        <v>187873774</v>
      </c>
      <c r="E501" s="140">
        <v>0.36118944618218102</v>
      </c>
    </row>
    <row r="502" spans="1:5" x14ac:dyDescent="0.2">
      <c r="A502" s="135" t="s">
        <v>556</v>
      </c>
      <c r="B502" s="135" t="s">
        <v>622</v>
      </c>
      <c r="C502" s="94">
        <v>520153000</v>
      </c>
      <c r="D502" s="94">
        <v>187873774</v>
      </c>
      <c r="E502" s="140">
        <v>0.36118944618218102</v>
      </c>
    </row>
    <row r="503" spans="1:5" x14ac:dyDescent="0.2">
      <c r="A503" s="135" t="s">
        <v>623</v>
      </c>
      <c r="B503" s="135" t="s">
        <v>624</v>
      </c>
      <c r="C503" s="94">
        <v>153589000</v>
      </c>
      <c r="D503" s="94">
        <v>74176074</v>
      </c>
      <c r="E503" s="140">
        <v>0.48295173482475956</v>
      </c>
    </row>
    <row r="504" spans="1:5" x14ac:dyDescent="0.2">
      <c r="A504" s="135" t="s">
        <v>557</v>
      </c>
      <c r="B504" s="135" t="s">
        <v>625</v>
      </c>
      <c r="C504" s="94">
        <v>153589000</v>
      </c>
      <c r="D504" s="94">
        <v>74176074</v>
      </c>
      <c r="E504" s="140">
        <v>0.48295173482475956</v>
      </c>
    </row>
    <row r="505" spans="1:5" x14ac:dyDescent="0.2">
      <c r="A505" s="135" t="s">
        <v>626</v>
      </c>
      <c r="B505" s="135" t="s">
        <v>627</v>
      </c>
      <c r="C505" s="94">
        <v>307177000</v>
      </c>
      <c r="D505" s="94">
        <v>148352279</v>
      </c>
      <c r="E505" s="140">
        <v>0.4829537335152046</v>
      </c>
    </row>
    <row r="506" spans="1:5" x14ac:dyDescent="0.2">
      <c r="A506" s="135" t="s">
        <v>558</v>
      </c>
      <c r="B506" s="135" t="s">
        <v>628</v>
      </c>
      <c r="C506" s="94">
        <v>307177000</v>
      </c>
      <c r="D506" s="94">
        <v>148352279</v>
      </c>
      <c r="E506" s="140">
        <v>0.4829537335152046</v>
      </c>
    </row>
    <row r="507" spans="1:5" x14ac:dyDescent="0.2">
      <c r="A507" s="135" t="s">
        <v>629</v>
      </c>
      <c r="B507" s="135" t="s">
        <v>630</v>
      </c>
      <c r="C507" s="94">
        <v>126515000</v>
      </c>
      <c r="D507" s="94">
        <v>55232455.140000001</v>
      </c>
      <c r="E507" s="140">
        <v>0.43656843172746312</v>
      </c>
    </row>
    <row r="508" spans="1:5" x14ac:dyDescent="0.2">
      <c r="A508" s="135" t="s">
        <v>559</v>
      </c>
      <c r="B508" s="135" t="s">
        <v>631</v>
      </c>
      <c r="C508" s="94">
        <v>126515000</v>
      </c>
      <c r="D508" s="94">
        <v>55232455.140000001</v>
      </c>
      <c r="E508" s="140">
        <v>0.43656843172746312</v>
      </c>
    </row>
    <row r="509" spans="1:5" x14ac:dyDescent="0.2">
      <c r="A509" s="136" t="s">
        <v>635</v>
      </c>
      <c r="B509" s="136" t="s">
        <v>636</v>
      </c>
      <c r="C509" s="94">
        <v>38200002</v>
      </c>
      <c r="D509" s="94">
        <v>34632502</v>
      </c>
      <c r="E509" s="140">
        <v>0.90660995253351029</v>
      </c>
    </row>
    <row r="510" spans="1:5" x14ac:dyDescent="0.2">
      <c r="A510" s="135" t="s">
        <v>670</v>
      </c>
      <c r="B510" s="135" t="s">
        <v>671</v>
      </c>
      <c r="C510" s="94">
        <v>38200002</v>
      </c>
      <c r="D510" s="94">
        <v>34632502</v>
      </c>
      <c r="E510" s="140">
        <v>0.90660995253351029</v>
      </c>
    </row>
    <row r="511" spans="1:5" x14ac:dyDescent="0.2">
      <c r="A511" s="135" t="s">
        <v>439</v>
      </c>
      <c r="B511" s="135" t="s">
        <v>440</v>
      </c>
      <c r="C511" s="94">
        <v>38200002</v>
      </c>
      <c r="D511" s="94">
        <v>34632502</v>
      </c>
      <c r="E511" s="140">
        <v>0.90660995253351029</v>
      </c>
    </row>
    <row r="512" spans="1:5" x14ac:dyDescent="0.2">
      <c r="A512" s="136" t="s">
        <v>741</v>
      </c>
      <c r="B512" s="136" t="s">
        <v>742</v>
      </c>
      <c r="C512" s="94">
        <v>388876998</v>
      </c>
      <c r="D512" s="94">
        <v>142666716.84</v>
      </c>
      <c r="E512" s="140">
        <v>0.36686848945485845</v>
      </c>
    </row>
    <row r="513" spans="1:5" x14ac:dyDescent="0.2">
      <c r="A513" s="135" t="s">
        <v>743</v>
      </c>
      <c r="B513" s="135" t="s">
        <v>744</v>
      </c>
      <c r="C513" s="94">
        <v>84987000</v>
      </c>
      <c r="D513" s="94">
        <v>41044131.729999997</v>
      </c>
      <c r="E513" s="140">
        <v>0.48294600032946211</v>
      </c>
    </row>
    <row r="514" spans="1:5" x14ac:dyDescent="0.2">
      <c r="A514" s="135" t="s">
        <v>745</v>
      </c>
      <c r="B514" s="135" t="s">
        <v>746</v>
      </c>
      <c r="C514" s="94">
        <v>0</v>
      </c>
      <c r="D514" s="94">
        <v>0</v>
      </c>
      <c r="E514" s="140">
        <v>0</v>
      </c>
    </row>
    <row r="515" spans="1:5" x14ac:dyDescent="0.2">
      <c r="A515" s="135" t="s">
        <v>560</v>
      </c>
      <c r="B515" s="135" t="s">
        <v>749</v>
      </c>
      <c r="C515" s="94">
        <v>0</v>
      </c>
      <c r="D515" s="94">
        <v>0</v>
      </c>
      <c r="E515" s="140">
        <v>0</v>
      </c>
    </row>
    <row r="516" spans="1:5" x14ac:dyDescent="0.2">
      <c r="A516" s="135" t="s">
        <v>751</v>
      </c>
      <c r="B516" s="135" t="s">
        <v>752</v>
      </c>
      <c r="C516" s="94">
        <v>84987000</v>
      </c>
      <c r="D516" s="94">
        <v>41044131.729999997</v>
      </c>
      <c r="E516" s="140">
        <v>0.48294600032946211</v>
      </c>
    </row>
    <row r="517" spans="1:5" x14ac:dyDescent="0.2">
      <c r="A517" s="135" t="s">
        <v>561</v>
      </c>
      <c r="B517" s="135" t="s">
        <v>753</v>
      </c>
      <c r="C517" s="94">
        <v>59388000</v>
      </c>
      <c r="D517" s="94">
        <v>28681441.449999999</v>
      </c>
      <c r="E517" s="140">
        <v>0.48295011534316695</v>
      </c>
    </row>
    <row r="518" spans="1:5" x14ac:dyDescent="0.2">
      <c r="A518" s="135" t="s">
        <v>562</v>
      </c>
      <c r="B518" s="135" t="s">
        <v>754</v>
      </c>
      <c r="C518" s="94">
        <v>25599000</v>
      </c>
      <c r="D518" s="94">
        <v>12362690.279999999</v>
      </c>
      <c r="E518" s="140">
        <v>0.48293645376772526</v>
      </c>
    </row>
    <row r="519" spans="1:5" x14ac:dyDescent="0.2">
      <c r="A519" s="135" t="s">
        <v>758</v>
      </c>
      <c r="B519" s="135" t="s">
        <v>759</v>
      </c>
      <c r="C519" s="94">
        <v>285489998</v>
      </c>
      <c r="D519" s="94">
        <v>92761416.329999998</v>
      </c>
      <c r="E519" s="140">
        <v>0.32492002164643258</v>
      </c>
    </row>
    <row r="520" spans="1:5" x14ac:dyDescent="0.2">
      <c r="A520" s="135" t="s">
        <v>491</v>
      </c>
      <c r="B520" s="135" t="s">
        <v>492</v>
      </c>
      <c r="C520" s="94">
        <v>210557498</v>
      </c>
      <c r="D520" s="94">
        <v>76107305.829999998</v>
      </c>
      <c r="E520" s="140">
        <v>0.36145616543182896</v>
      </c>
    </row>
    <row r="521" spans="1:5" x14ac:dyDescent="0.2">
      <c r="A521" s="135" t="s">
        <v>493</v>
      </c>
      <c r="B521" s="135" t="s">
        <v>494</v>
      </c>
      <c r="C521" s="94">
        <v>74932500</v>
      </c>
      <c r="D521" s="94">
        <v>16654110.5</v>
      </c>
      <c r="E521" s="140">
        <v>0.22225483601908383</v>
      </c>
    </row>
    <row r="522" spans="1:5" x14ac:dyDescent="0.2">
      <c r="A522" s="135" t="s">
        <v>760</v>
      </c>
      <c r="B522" s="135" t="s">
        <v>761</v>
      </c>
      <c r="C522" s="94">
        <v>18400000</v>
      </c>
      <c r="D522" s="94">
        <v>8861168.7799999993</v>
      </c>
      <c r="E522" s="140">
        <v>0.48158525978260863</v>
      </c>
    </row>
    <row r="523" spans="1:5" x14ac:dyDescent="0.2">
      <c r="A523" s="135" t="s">
        <v>495</v>
      </c>
      <c r="B523" s="135" t="s">
        <v>496</v>
      </c>
      <c r="C523" s="94">
        <v>9000000</v>
      </c>
      <c r="D523" s="94">
        <v>832480.72</v>
      </c>
      <c r="E523" s="140">
        <v>9.2497857777777776E-2</v>
      </c>
    </row>
    <row r="524" spans="1:5" x14ac:dyDescent="0.2">
      <c r="A524" s="135" t="s">
        <v>497</v>
      </c>
      <c r="B524" s="135" t="s">
        <v>762</v>
      </c>
      <c r="C524" s="94">
        <v>9400000</v>
      </c>
      <c r="D524" s="94">
        <v>8028688.0599999996</v>
      </c>
      <c r="E524" s="140">
        <v>0.85411575106382975</v>
      </c>
    </row>
    <row r="525" spans="1:5" x14ac:dyDescent="0.2">
      <c r="A525" s="141" t="s">
        <v>397</v>
      </c>
      <c r="B525" s="141"/>
      <c r="C525" s="142">
        <v>13572069000</v>
      </c>
      <c r="D525" s="142">
        <v>6072182033.9700003</v>
      </c>
      <c r="E525" s="143">
        <v>0.44740282664124387</v>
      </c>
    </row>
  </sheetData>
  <mergeCells count="10">
    <mergeCell ref="A8:B8"/>
    <mergeCell ref="A132:B132"/>
    <mergeCell ref="A223:B223"/>
    <mergeCell ref="A346:B346"/>
    <mergeCell ref="A485:B485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599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D12"/>
  <sheetViews>
    <sheetView workbookViewId="0">
      <selection activeCell="B24" sqref="B24"/>
    </sheetView>
  </sheetViews>
  <sheetFormatPr baseColWidth="10" defaultRowHeight="12.75" x14ac:dyDescent="0.2"/>
  <cols>
    <col min="1" max="1" width="21.140625" style="4" customWidth="1"/>
    <col min="2" max="2" width="20.28515625" style="4" bestFit="1" customWidth="1"/>
    <col min="3" max="3" width="20.28515625" style="4" customWidth="1"/>
    <col min="4" max="4" width="20.28515625" style="4" bestFit="1" customWidth="1"/>
    <col min="5" max="5" width="13.7109375" style="4" bestFit="1" customWidth="1"/>
    <col min="6" max="6" width="13.42578125" style="4" customWidth="1"/>
    <col min="7" max="8" width="11.5703125" style="4" bestFit="1" customWidth="1"/>
    <col min="9" max="9" width="14.85546875" style="4" customWidth="1"/>
    <col min="10" max="10" width="11.5703125" style="4" bestFit="1" customWidth="1"/>
    <col min="11" max="11" width="15" style="4" customWidth="1"/>
    <col min="12" max="14" width="11.5703125" style="4" bestFit="1" customWidth="1"/>
    <col min="15" max="16384" width="11.42578125" style="4"/>
  </cols>
  <sheetData>
    <row r="1" spans="1:4" x14ac:dyDescent="0.2">
      <c r="A1" s="107" t="s">
        <v>281</v>
      </c>
      <c r="B1" s="107"/>
      <c r="C1" s="107"/>
      <c r="D1" s="107"/>
    </row>
    <row r="2" spans="1:4" ht="12.75" customHeight="1" x14ac:dyDescent="0.2">
      <c r="A2" s="107" t="str">
        <f>+'[1]ESTADO GENERAL'!A1:BK1</f>
        <v>MINISTERIO DE JUSTICIA Y PAZ</v>
      </c>
      <c r="B2" s="107"/>
      <c r="C2" s="107"/>
      <c r="D2" s="107"/>
    </row>
    <row r="3" spans="1:4" ht="12.75" customHeight="1" x14ac:dyDescent="0.2">
      <c r="A3" s="107" t="s">
        <v>785</v>
      </c>
      <c r="B3" s="107"/>
      <c r="C3" s="107"/>
      <c r="D3" s="107"/>
    </row>
    <row r="4" spans="1:4" x14ac:dyDescent="0.2">
      <c r="A4" s="110" t="s">
        <v>399</v>
      </c>
      <c r="B4" s="110"/>
      <c r="C4" s="110"/>
      <c r="D4" s="110"/>
    </row>
    <row r="5" spans="1:4" x14ac:dyDescent="0.2">
      <c r="A5" s="71" t="s">
        <v>401</v>
      </c>
      <c r="B5" s="71" t="str">
        <f>+'Ejec Programa I Semes 2016'!C7</f>
        <v>Presupuesto Actual</v>
      </c>
      <c r="C5" s="71" t="str">
        <f>+'Ejec Programa I Semes 2016'!D7</f>
        <v>Devengado</v>
      </c>
      <c r="D5" s="71" t="str">
        <f>+'Ejec Programa I Semes 2016'!E7</f>
        <v>% Deve.</v>
      </c>
    </row>
    <row r="6" spans="1:4" ht="25.5" x14ac:dyDescent="0.2">
      <c r="A6" s="90" t="s">
        <v>341</v>
      </c>
      <c r="B6" s="72">
        <f>+'Ejec Programa I Semes 2016'!C8</f>
        <v>3482733000</v>
      </c>
      <c r="C6" s="72">
        <f>+'Ejec Programa I Semes 2016'!D8</f>
        <v>1056540759.37</v>
      </c>
      <c r="D6" s="169">
        <f>+C6/B6</f>
        <v>0.30336542002214928</v>
      </c>
    </row>
    <row r="7" spans="1:4" ht="38.25" x14ac:dyDescent="0.2">
      <c r="A7" s="90" t="s">
        <v>366</v>
      </c>
      <c r="B7" s="72">
        <f>+'Ejec Programa I Semes 2016'!C132</f>
        <v>907489000</v>
      </c>
      <c r="C7" s="72">
        <f>+'Ejec Programa I Semes 2016'!D132</f>
        <v>360569959</v>
      </c>
      <c r="D7" s="169">
        <f t="shared" ref="D7:D11" si="0">+C7/B7</f>
        <v>0.39732708495640168</v>
      </c>
    </row>
    <row r="8" spans="1:4" ht="38.25" x14ac:dyDescent="0.2">
      <c r="A8" s="90" t="s">
        <v>369</v>
      </c>
      <c r="B8" s="72">
        <f>+'Ejec Programa I Semes 2016'!C223</f>
        <v>9598020000</v>
      </c>
      <c r="C8" s="72">
        <f>+'Ejec Programa I Semes 2016'!D223</f>
        <v>4037650847.3299999</v>
      </c>
      <c r="D8" s="169">
        <f t="shared" si="0"/>
        <v>0.42067539423026834</v>
      </c>
    </row>
    <row r="9" spans="1:4" ht="38.25" x14ac:dyDescent="0.2">
      <c r="A9" s="90" t="s">
        <v>370</v>
      </c>
      <c r="B9" s="72">
        <f>+'Ejec Programa I Semes 2016'!C346</f>
        <v>90581689000</v>
      </c>
      <c r="C9" s="72">
        <f>+'Ejec Programa I Semes 2016'!D346</f>
        <v>34545185755.68</v>
      </c>
      <c r="D9" s="169">
        <f t="shared" si="0"/>
        <v>0.38137051910877928</v>
      </c>
    </row>
    <row r="10" spans="1:4" ht="25.5" x14ac:dyDescent="0.2">
      <c r="A10" s="90" t="s">
        <v>384</v>
      </c>
      <c r="B10" s="72">
        <f>+'Ejec Programa I Semes 2016'!C485</f>
        <v>13572069000</v>
      </c>
      <c r="C10" s="72">
        <f>+'Ejec Programa I Semes 2016'!D485</f>
        <v>6072182033.9700003</v>
      </c>
      <c r="D10" s="169">
        <f t="shared" si="0"/>
        <v>0.44740282664124387</v>
      </c>
    </row>
    <row r="11" spans="1:4" ht="13.5" thickBot="1" x14ac:dyDescent="0.25">
      <c r="A11" s="91" t="s">
        <v>290</v>
      </c>
      <c r="B11" s="73">
        <f>SUM(B6:B10)</f>
        <v>118142000000</v>
      </c>
      <c r="C11" s="73">
        <f>SUM(C6:C10)</f>
        <v>46072129355.349998</v>
      </c>
      <c r="D11" s="170">
        <f t="shared" si="0"/>
        <v>0.3899724852749234</v>
      </c>
    </row>
    <row r="12" spans="1:4" s="41" customFormat="1" x14ac:dyDescent="0.2"/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Q1664"/>
  <sheetViews>
    <sheetView zoomScale="80" zoomScaleNormal="80" workbookViewId="0">
      <selection activeCell="G55" sqref="G55"/>
    </sheetView>
  </sheetViews>
  <sheetFormatPr baseColWidth="10" defaultRowHeight="12.75" x14ac:dyDescent="0.2"/>
  <cols>
    <col min="1" max="1" width="15.7109375" style="4" customWidth="1"/>
    <col min="2" max="2" width="27.42578125" style="4" customWidth="1"/>
    <col min="3" max="4" width="20.7109375" style="4" customWidth="1"/>
    <col min="5" max="5" width="15.5703125" style="4" customWidth="1"/>
    <col min="6" max="7" width="20.7109375" style="4" customWidth="1"/>
    <col min="8" max="8" width="15.5703125" style="4" customWidth="1"/>
    <col min="9" max="9" width="20.5703125" style="4" customWidth="1"/>
    <col min="10" max="10" width="20.7109375" style="4" customWidth="1"/>
    <col min="11" max="11" width="15.5703125" style="74" customWidth="1"/>
    <col min="12" max="13" width="22" style="4" customWidth="1"/>
    <col min="14" max="14" width="15.5703125" style="74" customWidth="1"/>
    <col min="15" max="15" width="22" style="4" bestFit="1" customWidth="1"/>
    <col min="16" max="16" width="22" style="40" bestFit="1" customWidth="1"/>
    <col min="17" max="17" width="15.5703125" style="173" bestFit="1" customWidth="1"/>
    <col min="18" max="16384" width="11.42578125" style="15"/>
  </cols>
  <sheetData>
    <row r="1" spans="1:17" ht="22.5" x14ac:dyDescent="0.2">
      <c r="A1" s="99" t="s">
        <v>340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17" ht="22.5" x14ac:dyDescent="0.2">
      <c r="A2" s="99" t="s">
        <v>584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ht="22.5" x14ac:dyDescent="0.2">
      <c r="A3" s="101" t="s">
        <v>788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7" s="50" customFormat="1" x14ac:dyDescent="0.2">
      <c r="A4" s="59" t="s">
        <v>145</v>
      </c>
      <c r="B4" s="60" t="s">
        <v>146</v>
      </c>
      <c r="C4" s="111">
        <v>2011</v>
      </c>
      <c r="D4" s="112"/>
      <c r="E4" s="113" t="s">
        <v>393</v>
      </c>
      <c r="F4" s="111">
        <v>2012</v>
      </c>
      <c r="G4" s="112"/>
      <c r="H4" s="113" t="s">
        <v>393</v>
      </c>
      <c r="I4" s="111">
        <v>2013</v>
      </c>
      <c r="J4" s="112"/>
      <c r="K4" s="113" t="s">
        <v>393</v>
      </c>
      <c r="L4" s="111">
        <v>2014</v>
      </c>
      <c r="M4" s="112"/>
      <c r="N4" s="113" t="s">
        <v>393</v>
      </c>
      <c r="O4" s="111">
        <v>2015</v>
      </c>
      <c r="P4" s="112"/>
      <c r="Q4" s="113" t="s">
        <v>393</v>
      </c>
    </row>
    <row r="5" spans="1:17" s="50" customFormat="1" x14ac:dyDescent="0.2">
      <c r="A5" s="59"/>
      <c r="B5" s="60"/>
      <c r="C5" s="60" t="s">
        <v>391</v>
      </c>
      <c r="D5" s="60" t="s">
        <v>392</v>
      </c>
      <c r="E5" s="114"/>
      <c r="F5" s="60" t="s">
        <v>391</v>
      </c>
      <c r="G5" s="60" t="s">
        <v>392</v>
      </c>
      <c r="H5" s="114"/>
      <c r="I5" s="60" t="s">
        <v>391</v>
      </c>
      <c r="J5" s="60" t="s">
        <v>392</v>
      </c>
      <c r="K5" s="114"/>
      <c r="L5" s="60" t="s">
        <v>391</v>
      </c>
      <c r="M5" s="60" t="s">
        <v>392</v>
      </c>
      <c r="N5" s="114"/>
      <c r="O5" s="60" t="s">
        <v>391</v>
      </c>
      <c r="P5" s="60" t="s">
        <v>392</v>
      </c>
      <c r="Q5" s="114"/>
    </row>
    <row r="6" spans="1:17" x14ac:dyDescent="0.2">
      <c r="A6" s="5"/>
      <c r="B6" s="6"/>
      <c r="C6" s="6"/>
      <c r="D6" s="6"/>
      <c r="E6" s="66"/>
      <c r="F6" s="6"/>
      <c r="G6" s="6"/>
      <c r="H6" s="66"/>
      <c r="I6" s="6"/>
      <c r="J6" s="6"/>
      <c r="K6" s="66"/>
      <c r="L6" s="6"/>
      <c r="M6" s="6"/>
      <c r="N6" s="66"/>
      <c r="O6" s="6"/>
      <c r="P6" s="16" t="s">
        <v>0</v>
      </c>
      <c r="Q6" s="58"/>
    </row>
    <row r="7" spans="1:17" x14ac:dyDescent="0.2">
      <c r="A7" s="7" t="s">
        <v>280</v>
      </c>
      <c r="B7" s="6"/>
      <c r="C7" s="17">
        <v>79683833010</v>
      </c>
      <c r="D7" s="17">
        <v>72136846192.680008</v>
      </c>
      <c r="E7" s="58">
        <v>0.90528835609134317</v>
      </c>
      <c r="F7" s="17">
        <v>88197656451.070007</v>
      </c>
      <c r="G7" s="17">
        <v>78266369982.019989</v>
      </c>
      <c r="H7" s="58">
        <v>0.88739738822244485</v>
      </c>
      <c r="I7" s="17">
        <v>99257537885.059998</v>
      </c>
      <c r="J7" s="17">
        <v>90417244941.300003</v>
      </c>
      <c r="K7" s="58">
        <v>0.91093580263901941</v>
      </c>
      <c r="L7" s="17">
        <v>111048491882</v>
      </c>
      <c r="M7" s="17">
        <v>105829104082.35001</v>
      </c>
      <c r="N7" s="58">
        <v>0.95299902131767711</v>
      </c>
      <c r="O7" s="17">
        <f>+O10+O214+O420+O625+O832</f>
        <v>118921043830</v>
      </c>
      <c r="P7" s="17">
        <f>+P10+P214+P420+P625+P832</f>
        <v>112637627878.11</v>
      </c>
      <c r="Q7" s="58">
        <f>P7/O7</f>
        <v>0.94716312816029202</v>
      </c>
    </row>
    <row r="8" spans="1:17" s="19" customFormat="1" x14ac:dyDescent="0.2">
      <c r="A8" s="8"/>
      <c r="B8" s="9"/>
      <c r="C8" s="18">
        <v>0</v>
      </c>
      <c r="D8" s="18">
        <v>0</v>
      </c>
      <c r="E8" s="67"/>
      <c r="F8" s="18">
        <v>0</v>
      </c>
      <c r="G8" s="18">
        <v>0</v>
      </c>
      <c r="H8" s="67"/>
      <c r="I8" s="18"/>
      <c r="J8" s="18">
        <v>0</v>
      </c>
      <c r="K8" s="67"/>
      <c r="L8" s="18"/>
      <c r="M8" s="18">
        <v>0</v>
      </c>
      <c r="N8" s="67"/>
      <c r="O8" s="18"/>
      <c r="P8" s="18">
        <v>0</v>
      </c>
      <c r="Q8" s="67"/>
    </row>
    <row r="9" spans="1:17" s="51" customFormat="1" ht="14.25" x14ac:dyDescent="0.2">
      <c r="A9" s="103" t="s">
        <v>341</v>
      </c>
      <c r="B9" s="104"/>
      <c r="C9" s="62">
        <v>0</v>
      </c>
      <c r="D9" s="62">
        <v>0</v>
      </c>
      <c r="E9" s="75"/>
      <c r="F9" s="62">
        <v>0</v>
      </c>
      <c r="G9" s="62">
        <v>0</v>
      </c>
      <c r="H9" s="75"/>
      <c r="I9" s="62">
        <v>0</v>
      </c>
      <c r="J9" s="62">
        <v>0</v>
      </c>
      <c r="K9" s="75"/>
      <c r="L9" s="62">
        <v>0</v>
      </c>
      <c r="M9" s="62">
        <v>0</v>
      </c>
      <c r="N9" s="75"/>
      <c r="O9" s="62">
        <v>0</v>
      </c>
      <c r="P9" s="62">
        <v>0</v>
      </c>
      <c r="Q9" s="75"/>
    </row>
    <row r="10" spans="1:17" x14ac:dyDescent="0.2">
      <c r="A10" s="7" t="s">
        <v>277</v>
      </c>
      <c r="B10" s="6"/>
      <c r="C10" s="17">
        <v>2390125000</v>
      </c>
      <c r="D10" s="17">
        <v>2031112860.0500002</v>
      </c>
      <c r="E10" s="56">
        <v>0.84979357148684698</v>
      </c>
      <c r="F10" s="17">
        <v>2487205000</v>
      </c>
      <c r="G10" s="17">
        <v>2082558403.7799997</v>
      </c>
      <c r="H10" s="56">
        <v>0.83730870747686648</v>
      </c>
      <c r="I10" s="17">
        <v>2892108812</v>
      </c>
      <c r="J10" s="17">
        <v>2462181738.6800003</v>
      </c>
      <c r="K10" s="56">
        <v>0.85134477944393483</v>
      </c>
      <c r="L10" s="17">
        <v>2573283600</v>
      </c>
      <c r="M10" s="17">
        <v>2215847682.8799996</v>
      </c>
      <c r="N10" s="56">
        <v>0.86109734771558011</v>
      </c>
      <c r="O10" s="17">
        <v>3010858020</v>
      </c>
      <c r="P10" s="17">
        <v>2453588301.7399998</v>
      </c>
      <c r="Q10" s="58">
        <v>0.81491331887512908</v>
      </c>
    </row>
    <row r="11" spans="1:17" x14ac:dyDescent="0.2">
      <c r="A11" s="20">
        <v>0</v>
      </c>
      <c r="B11" s="21" t="s">
        <v>1</v>
      </c>
      <c r="C11" s="17">
        <v>1473931000</v>
      </c>
      <c r="D11" s="17">
        <v>1390969931.4000001</v>
      </c>
      <c r="E11" s="56">
        <v>0.94371441498957553</v>
      </c>
      <c r="F11" s="17">
        <v>1557148000</v>
      </c>
      <c r="G11" s="17">
        <v>1432862897.6299999</v>
      </c>
      <c r="H11" s="56">
        <v>0.92018414282393191</v>
      </c>
      <c r="I11" s="17">
        <v>1717689000</v>
      </c>
      <c r="J11" s="17">
        <v>1452286375.1200001</v>
      </c>
      <c r="K11" s="56">
        <v>0.84548854601735246</v>
      </c>
      <c r="L11" s="17">
        <v>1533011600</v>
      </c>
      <c r="M11" s="17">
        <v>1357692550.01</v>
      </c>
      <c r="N11" s="56">
        <v>0.88563749289959715</v>
      </c>
      <c r="O11" s="17">
        <v>1653131000</v>
      </c>
      <c r="P11" s="17">
        <v>1472498986.5799999</v>
      </c>
      <c r="Q11" s="58">
        <v>0.89073339413512898</v>
      </c>
    </row>
    <row r="12" spans="1:17" x14ac:dyDescent="0.2">
      <c r="A12" s="20" t="s">
        <v>293</v>
      </c>
      <c r="B12" s="21"/>
      <c r="C12" s="17">
        <v>596848425</v>
      </c>
      <c r="D12" s="17">
        <v>554503951.35000002</v>
      </c>
      <c r="E12" s="56">
        <v>0.92905322042191874</v>
      </c>
      <c r="F12" s="17">
        <v>636117000</v>
      </c>
      <c r="G12" s="17">
        <v>570461839.25999999</v>
      </c>
      <c r="H12" s="56">
        <v>0.89678760237503474</v>
      </c>
      <c r="I12" s="17">
        <v>673622000</v>
      </c>
      <c r="J12" s="17">
        <v>577716231.57000005</v>
      </c>
      <c r="K12" s="56">
        <v>0.85762672770485537</v>
      </c>
      <c r="L12" s="17">
        <v>599241600</v>
      </c>
      <c r="M12" s="17">
        <v>533181878.55000001</v>
      </c>
      <c r="N12" s="56">
        <v>0.88976112230859805</v>
      </c>
      <c r="O12" s="17">
        <v>650452000</v>
      </c>
      <c r="P12" s="17">
        <v>576891108.92999995</v>
      </c>
      <c r="Q12" s="58">
        <v>0.88690804076242358</v>
      </c>
    </row>
    <row r="13" spans="1:17" x14ac:dyDescent="0.2">
      <c r="A13" s="10" t="s">
        <v>294</v>
      </c>
      <c r="B13" s="12" t="s">
        <v>295</v>
      </c>
      <c r="C13" s="23">
        <v>596848425</v>
      </c>
      <c r="D13" s="23">
        <v>554503951.35000002</v>
      </c>
      <c r="E13" s="57">
        <v>0.92905322042191874</v>
      </c>
      <c r="F13" s="23">
        <v>636117000</v>
      </c>
      <c r="G13" s="23">
        <v>570461839.25999999</v>
      </c>
      <c r="H13" s="57">
        <v>0.89678760237503474</v>
      </c>
      <c r="I13" s="23">
        <v>673622000</v>
      </c>
      <c r="J13" s="23">
        <v>577716231.57000005</v>
      </c>
      <c r="K13" s="57">
        <v>0.85762672770485537</v>
      </c>
      <c r="L13" s="23">
        <v>599241600</v>
      </c>
      <c r="M13" s="23">
        <v>533181878.55000001</v>
      </c>
      <c r="N13" s="57">
        <v>0.88976112230859805</v>
      </c>
      <c r="O13" s="23">
        <v>650452000</v>
      </c>
      <c r="P13" s="23">
        <v>576891108.92999995</v>
      </c>
      <c r="Q13" s="171">
        <v>0.88690804076242358</v>
      </c>
    </row>
    <row r="14" spans="1:17" hidden="1" x14ac:dyDescent="0.2">
      <c r="A14" s="10" t="s">
        <v>371</v>
      </c>
      <c r="B14" s="12" t="s">
        <v>372</v>
      </c>
      <c r="C14" s="23">
        <v>0</v>
      </c>
      <c r="D14" s="23">
        <v>0</v>
      </c>
      <c r="E14" s="57">
        <v>0</v>
      </c>
      <c r="F14" s="23">
        <v>0</v>
      </c>
      <c r="G14" s="23">
        <v>0</v>
      </c>
      <c r="H14" s="57">
        <v>0</v>
      </c>
      <c r="I14" s="23">
        <v>0</v>
      </c>
      <c r="J14" s="23">
        <v>0</v>
      </c>
      <c r="K14" s="57">
        <v>0</v>
      </c>
      <c r="L14" s="23">
        <v>0</v>
      </c>
      <c r="M14" s="23">
        <v>0</v>
      </c>
      <c r="N14" s="57">
        <v>0</v>
      </c>
      <c r="O14" s="23"/>
      <c r="P14" s="23"/>
      <c r="Q14" s="171"/>
    </row>
    <row r="15" spans="1:17" hidden="1" x14ac:dyDescent="0.2">
      <c r="A15" s="10" t="s">
        <v>296</v>
      </c>
      <c r="B15" s="12" t="s">
        <v>297</v>
      </c>
      <c r="C15" s="23">
        <v>0</v>
      </c>
      <c r="D15" s="23">
        <v>0</v>
      </c>
      <c r="E15" s="57">
        <v>0</v>
      </c>
      <c r="F15" s="23">
        <v>0</v>
      </c>
      <c r="G15" s="23">
        <v>0</v>
      </c>
      <c r="H15" s="57">
        <v>0</v>
      </c>
      <c r="I15" s="23">
        <v>0</v>
      </c>
      <c r="J15" s="23">
        <v>0</v>
      </c>
      <c r="K15" s="57">
        <v>0</v>
      </c>
      <c r="L15" s="23">
        <v>0</v>
      </c>
      <c r="M15" s="23">
        <v>0</v>
      </c>
      <c r="N15" s="57">
        <v>0</v>
      </c>
      <c r="O15" s="23"/>
      <c r="P15" s="23"/>
      <c r="Q15" s="171"/>
    </row>
    <row r="16" spans="1:17" s="22" customFormat="1" ht="25.5" x14ac:dyDescent="0.2">
      <c r="A16" s="20" t="s">
        <v>2</v>
      </c>
      <c r="B16" s="21" t="s">
        <v>3</v>
      </c>
      <c r="C16" s="17">
        <v>13816000</v>
      </c>
      <c r="D16" s="17">
        <v>9352721.3100000005</v>
      </c>
      <c r="E16" s="56">
        <v>0.67694856036479445</v>
      </c>
      <c r="F16" s="17">
        <v>8816000</v>
      </c>
      <c r="G16" s="17">
        <v>6042815.2999999998</v>
      </c>
      <c r="H16" s="56">
        <v>0.68543730716878404</v>
      </c>
      <c r="I16" s="17">
        <v>15870000</v>
      </c>
      <c r="J16" s="17">
        <v>10016156.720000001</v>
      </c>
      <c r="K16" s="56">
        <v>0.63113778954001265</v>
      </c>
      <c r="L16" s="17">
        <v>12000000</v>
      </c>
      <c r="M16" s="17">
        <v>8644759.6300000008</v>
      </c>
      <c r="N16" s="56">
        <v>0.72039663583333335</v>
      </c>
      <c r="O16" s="17">
        <v>11524000</v>
      </c>
      <c r="P16" s="17">
        <v>6998491.2000000002</v>
      </c>
      <c r="Q16" s="58">
        <v>0.60729704963554321</v>
      </c>
    </row>
    <row r="17" spans="1:17" x14ac:dyDescent="0.2">
      <c r="A17" s="10" t="s">
        <v>298</v>
      </c>
      <c r="B17" s="12" t="s">
        <v>299</v>
      </c>
      <c r="C17" s="23">
        <v>13816000</v>
      </c>
      <c r="D17" s="23">
        <v>9352721.3100000005</v>
      </c>
      <c r="E17" s="57">
        <v>0.67694856036479445</v>
      </c>
      <c r="F17" s="23">
        <v>8816000</v>
      </c>
      <c r="G17" s="23">
        <v>6042815.2999999998</v>
      </c>
      <c r="H17" s="57">
        <v>0.68543730716878404</v>
      </c>
      <c r="I17" s="23">
        <v>15870000</v>
      </c>
      <c r="J17" s="23">
        <v>10016156.720000001</v>
      </c>
      <c r="K17" s="57">
        <v>0.63113778954001265</v>
      </c>
      <c r="L17" s="23">
        <v>12000000</v>
      </c>
      <c r="M17" s="23">
        <v>8644759.6300000008</v>
      </c>
      <c r="N17" s="57">
        <v>0.72039663583333335</v>
      </c>
      <c r="O17" s="23">
        <v>11524000</v>
      </c>
      <c r="P17" s="23">
        <v>6998491.2000000002</v>
      </c>
      <c r="Q17" s="171">
        <v>0.60729704963554321</v>
      </c>
    </row>
    <row r="18" spans="1:17" hidden="1" x14ac:dyDescent="0.2">
      <c r="A18" s="10" t="s">
        <v>373</v>
      </c>
      <c r="B18" s="12" t="s">
        <v>374</v>
      </c>
      <c r="C18" s="23">
        <v>0</v>
      </c>
      <c r="D18" s="23">
        <v>0</v>
      </c>
      <c r="E18" s="57">
        <v>0</v>
      </c>
      <c r="F18" s="23">
        <v>0</v>
      </c>
      <c r="G18" s="23">
        <v>0</v>
      </c>
      <c r="H18" s="57">
        <v>0</v>
      </c>
      <c r="I18" s="23">
        <v>0</v>
      </c>
      <c r="J18" s="23">
        <v>0</v>
      </c>
      <c r="K18" s="57">
        <v>0</v>
      </c>
      <c r="L18" s="23">
        <v>0</v>
      </c>
      <c r="M18" s="23">
        <v>0</v>
      </c>
      <c r="N18" s="57">
        <v>0</v>
      </c>
      <c r="O18" s="23"/>
      <c r="P18" s="23"/>
      <c r="Q18" s="171"/>
    </row>
    <row r="19" spans="1:17" hidden="1" x14ac:dyDescent="0.2">
      <c r="A19" s="10" t="s">
        <v>300</v>
      </c>
      <c r="B19" s="12" t="s">
        <v>301</v>
      </c>
      <c r="C19" s="23">
        <v>0</v>
      </c>
      <c r="D19" s="23">
        <v>0</v>
      </c>
      <c r="E19" s="57">
        <v>0</v>
      </c>
      <c r="F19" s="23">
        <v>0</v>
      </c>
      <c r="G19" s="23">
        <v>0</v>
      </c>
      <c r="H19" s="57">
        <v>0</v>
      </c>
      <c r="I19" s="23">
        <v>0</v>
      </c>
      <c r="J19" s="23">
        <v>0</v>
      </c>
      <c r="K19" s="57">
        <v>0</v>
      </c>
      <c r="L19" s="23">
        <v>0</v>
      </c>
      <c r="M19" s="23">
        <v>0</v>
      </c>
      <c r="N19" s="57">
        <v>0</v>
      </c>
      <c r="O19" s="23"/>
      <c r="P19" s="23"/>
      <c r="Q19" s="171"/>
    </row>
    <row r="20" spans="1:17" hidden="1" x14ac:dyDescent="0.2">
      <c r="A20" s="10" t="s">
        <v>303</v>
      </c>
      <c r="B20" s="12" t="s">
        <v>302</v>
      </c>
      <c r="C20" s="23">
        <v>0</v>
      </c>
      <c r="D20" s="23">
        <v>0</v>
      </c>
      <c r="E20" s="57">
        <v>0</v>
      </c>
      <c r="F20" s="23">
        <v>0</v>
      </c>
      <c r="G20" s="23">
        <v>0</v>
      </c>
      <c r="H20" s="57">
        <v>0</v>
      </c>
      <c r="I20" s="23">
        <v>0</v>
      </c>
      <c r="J20" s="23">
        <v>0</v>
      </c>
      <c r="K20" s="57">
        <v>0</v>
      </c>
      <c r="L20" s="23">
        <v>0</v>
      </c>
      <c r="M20" s="23">
        <v>0</v>
      </c>
      <c r="N20" s="57">
        <v>0</v>
      </c>
      <c r="O20" s="23"/>
      <c r="P20" s="23"/>
      <c r="Q20" s="171"/>
    </row>
    <row r="21" spans="1:17" hidden="1" x14ac:dyDescent="0.2">
      <c r="A21" s="10" t="s">
        <v>4</v>
      </c>
      <c r="B21" s="12" t="s">
        <v>276</v>
      </c>
      <c r="C21" s="23">
        <v>0</v>
      </c>
      <c r="D21" s="23">
        <v>0</v>
      </c>
      <c r="E21" s="57">
        <v>0</v>
      </c>
      <c r="F21" s="23">
        <v>0</v>
      </c>
      <c r="G21" s="23">
        <v>0</v>
      </c>
      <c r="H21" s="57">
        <v>0</v>
      </c>
      <c r="I21" s="23">
        <v>0</v>
      </c>
      <c r="J21" s="23">
        <v>0</v>
      </c>
      <c r="K21" s="57">
        <v>0</v>
      </c>
      <c r="L21" s="23">
        <v>0</v>
      </c>
      <c r="M21" s="23">
        <v>0</v>
      </c>
      <c r="N21" s="57">
        <v>0</v>
      </c>
      <c r="O21" s="23"/>
      <c r="P21" s="23"/>
      <c r="Q21" s="171"/>
    </row>
    <row r="22" spans="1:17" s="22" customFormat="1" x14ac:dyDescent="0.2">
      <c r="A22" s="20" t="s">
        <v>308</v>
      </c>
      <c r="B22" s="21"/>
      <c r="C22" s="17">
        <v>641059575</v>
      </c>
      <c r="D22" s="17">
        <v>618666048.74000001</v>
      </c>
      <c r="E22" s="56">
        <v>0.96506794823242448</v>
      </c>
      <c r="F22" s="17">
        <v>677490000</v>
      </c>
      <c r="G22" s="17">
        <v>641682896.06999993</v>
      </c>
      <c r="H22" s="56">
        <v>0.94714740596909175</v>
      </c>
      <c r="I22" s="17">
        <v>769739000</v>
      </c>
      <c r="J22" s="17">
        <v>646583970.83000004</v>
      </c>
      <c r="K22" s="56">
        <v>0.84000417132300698</v>
      </c>
      <c r="L22" s="17">
        <v>692530000</v>
      </c>
      <c r="M22" s="17">
        <v>614206278.83000004</v>
      </c>
      <c r="N22" s="56">
        <v>0.88690205309517278</v>
      </c>
      <c r="O22" s="17">
        <v>740698000</v>
      </c>
      <c r="P22" s="17">
        <v>665883678.45000005</v>
      </c>
      <c r="Q22" s="58">
        <v>0.8989948379096474</v>
      </c>
    </row>
    <row r="23" spans="1:17" x14ac:dyDescent="0.2">
      <c r="A23" s="10" t="s">
        <v>342</v>
      </c>
      <c r="B23" s="12" t="s">
        <v>344</v>
      </c>
      <c r="C23" s="23">
        <v>131104000</v>
      </c>
      <c r="D23" s="23">
        <v>123004080.5</v>
      </c>
      <c r="E23" s="57">
        <v>0.93821760205638272</v>
      </c>
      <c r="F23" s="23">
        <v>133068000</v>
      </c>
      <c r="G23" s="23">
        <v>129253106.70999999</v>
      </c>
      <c r="H23" s="57">
        <v>0.97133124951152794</v>
      </c>
      <c r="I23" s="23">
        <v>155286000</v>
      </c>
      <c r="J23" s="23">
        <v>126344408.04000001</v>
      </c>
      <c r="K23" s="57">
        <v>0.81362394575170982</v>
      </c>
      <c r="L23" s="23">
        <v>137597000</v>
      </c>
      <c r="M23" s="23">
        <v>118293283.29000001</v>
      </c>
      <c r="N23" s="57">
        <v>0.85970830243391938</v>
      </c>
      <c r="O23" s="23">
        <v>152281000</v>
      </c>
      <c r="P23" s="23">
        <v>139052079.66</v>
      </c>
      <c r="Q23" s="171">
        <v>0.91312822781568281</v>
      </c>
    </row>
    <row r="24" spans="1:17" ht="25.5" x14ac:dyDescent="0.2">
      <c r="A24" s="10" t="s">
        <v>343</v>
      </c>
      <c r="B24" s="12" t="s">
        <v>345</v>
      </c>
      <c r="C24" s="23">
        <v>291593575</v>
      </c>
      <c r="D24" s="23">
        <v>280946697.5</v>
      </c>
      <c r="E24" s="57">
        <v>0.96348726990983946</v>
      </c>
      <c r="F24" s="23">
        <v>314888000</v>
      </c>
      <c r="G24" s="23">
        <v>294557134.04000002</v>
      </c>
      <c r="H24" s="57">
        <v>0.93543461179848075</v>
      </c>
      <c r="I24" s="23">
        <v>363512000</v>
      </c>
      <c r="J24" s="23">
        <v>297295578.80000001</v>
      </c>
      <c r="K24" s="57">
        <v>0.81784254384999677</v>
      </c>
      <c r="L24" s="23">
        <v>312534000</v>
      </c>
      <c r="M24" s="23">
        <v>281598110.32999998</v>
      </c>
      <c r="N24" s="57">
        <v>0.90101592252362939</v>
      </c>
      <c r="O24" s="23">
        <v>346018000</v>
      </c>
      <c r="P24" s="23">
        <v>302619703.69999999</v>
      </c>
      <c r="Q24" s="171">
        <v>0.87457792282482416</v>
      </c>
    </row>
    <row r="25" spans="1:17" x14ac:dyDescent="0.2">
      <c r="A25" s="10" t="s">
        <v>304</v>
      </c>
      <c r="B25" s="12" t="s">
        <v>306</v>
      </c>
      <c r="C25" s="23">
        <v>94591000</v>
      </c>
      <c r="D25" s="23">
        <v>92751357.680000007</v>
      </c>
      <c r="E25" s="57">
        <v>0.98055161357845888</v>
      </c>
      <c r="F25" s="23">
        <v>98000000</v>
      </c>
      <c r="G25" s="23">
        <v>94580138.379999995</v>
      </c>
      <c r="H25" s="57">
        <v>0.96510345285714283</v>
      </c>
      <c r="I25" s="23">
        <v>111000000</v>
      </c>
      <c r="J25" s="23">
        <v>96939991.900000006</v>
      </c>
      <c r="K25" s="57">
        <v>0.87333326036036041</v>
      </c>
      <c r="L25" s="23">
        <v>108000000</v>
      </c>
      <c r="M25" s="23">
        <v>88829250.260000005</v>
      </c>
      <c r="N25" s="57">
        <v>0.82249305796296301</v>
      </c>
      <c r="O25" s="23">
        <v>107000000</v>
      </c>
      <c r="P25" s="23">
        <v>96113590.569999993</v>
      </c>
      <c r="Q25" s="171">
        <v>0.89825785579439243</v>
      </c>
    </row>
    <row r="26" spans="1:17" x14ac:dyDescent="0.2">
      <c r="A26" s="10" t="s">
        <v>346</v>
      </c>
      <c r="B26" s="12" t="s">
        <v>347</v>
      </c>
      <c r="C26" s="23">
        <v>83000000</v>
      </c>
      <c r="D26" s="23">
        <v>82495767.859999999</v>
      </c>
      <c r="E26" s="57">
        <v>0.99392491397590366</v>
      </c>
      <c r="F26" s="23">
        <v>86000000</v>
      </c>
      <c r="G26" s="23">
        <v>82577561.629999995</v>
      </c>
      <c r="H26" s="57">
        <v>0.96020420499999992</v>
      </c>
      <c r="I26" s="23">
        <v>89000000</v>
      </c>
      <c r="J26" s="23">
        <v>85492528.459999993</v>
      </c>
      <c r="K26" s="57">
        <v>0.96059020741573031</v>
      </c>
      <c r="L26" s="23">
        <v>89000000</v>
      </c>
      <c r="M26" s="23">
        <v>86435182.079999998</v>
      </c>
      <c r="N26" s="57">
        <v>0.97118182112359552</v>
      </c>
      <c r="O26" s="23">
        <v>86000000</v>
      </c>
      <c r="P26" s="23">
        <v>80530019.969999999</v>
      </c>
      <c r="Q26" s="171">
        <v>0.93639558104651166</v>
      </c>
    </row>
    <row r="27" spans="1:17" x14ac:dyDescent="0.2">
      <c r="A27" s="10" t="s">
        <v>305</v>
      </c>
      <c r="B27" s="12" t="s">
        <v>307</v>
      </c>
      <c r="C27" s="23">
        <v>40771000</v>
      </c>
      <c r="D27" s="23">
        <v>39468145.200000003</v>
      </c>
      <c r="E27" s="57">
        <v>0.96804457089598006</v>
      </c>
      <c r="F27" s="23">
        <v>45534000</v>
      </c>
      <c r="G27" s="23">
        <v>40714955.310000002</v>
      </c>
      <c r="H27" s="57">
        <v>0.89416601462643308</v>
      </c>
      <c r="I27" s="23">
        <v>50941000</v>
      </c>
      <c r="J27" s="23">
        <v>40511463.630000003</v>
      </c>
      <c r="K27" s="57">
        <v>0.79526243359965454</v>
      </c>
      <c r="L27" s="23">
        <v>45399000</v>
      </c>
      <c r="M27" s="23">
        <v>39050452.869999997</v>
      </c>
      <c r="N27" s="57">
        <v>0.86016107997973523</v>
      </c>
      <c r="O27" s="23">
        <v>49399000</v>
      </c>
      <c r="P27" s="23">
        <v>47568284.549999997</v>
      </c>
      <c r="Q27" s="171">
        <v>0.96294023259580153</v>
      </c>
    </row>
    <row r="28" spans="1:17" s="22" customFormat="1" x14ac:dyDescent="0.2">
      <c r="A28" s="20" t="s">
        <v>309</v>
      </c>
      <c r="B28" s="21"/>
      <c r="C28" s="17">
        <v>113016000</v>
      </c>
      <c r="D28" s="17">
        <v>106017628</v>
      </c>
      <c r="E28" s="56">
        <v>0.93807627238621083</v>
      </c>
      <c r="F28" s="17">
        <v>119383000</v>
      </c>
      <c r="G28" s="17">
        <v>109173759</v>
      </c>
      <c r="H28" s="56">
        <v>0.91448329326621047</v>
      </c>
      <c r="I28" s="17">
        <v>131454000</v>
      </c>
      <c r="J28" s="17">
        <v>110861127</v>
      </c>
      <c r="K28" s="56">
        <v>0.84334540599753527</v>
      </c>
      <c r="L28" s="17">
        <v>116591000</v>
      </c>
      <c r="M28" s="17">
        <v>102562808</v>
      </c>
      <c r="N28" s="56">
        <v>0.87968031837791938</v>
      </c>
      <c r="O28" s="17">
        <v>126329000</v>
      </c>
      <c r="P28" s="17">
        <v>112481870</v>
      </c>
      <c r="Q28" s="58">
        <v>0.89038835105161918</v>
      </c>
    </row>
    <row r="29" spans="1:17" ht="51" x14ac:dyDescent="0.2">
      <c r="A29" s="52" t="s">
        <v>310</v>
      </c>
      <c r="B29" s="12" t="s">
        <v>315</v>
      </c>
      <c r="C29" s="23">
        <v>107220000</v>
      </c>
      <c r="D29" s="23">
        <v>100580822</v>
      </c>
      <c r="E29" s="57">
        <v>0.93807892184293973</v>
      </c>
      <c r="F29" s="23">
        <v>113260000</v>
      </c>
      <c r="G29" s="23">
        <v>103575096</v>
      </c>
      <c r="H29" s="57">
        <v>0.91448963446936249</v>
      </c>
      <c r="I29" s="23">
        <v>124712000</v>
      </c>
      <c r="J29" s="23">
        <v>105175928</v>
      </c>
      <c r="K29" s="57">
        <v>0.84335050356020269</v>
      </c>
      <c r="L29" s="23">
        <v>110610000</v>
      </c>
      <c r="M29" s="23">
        <v>97303174</v>
      </c>
      <c r="N29" s="57">
        <v>0.87969599493716666</v>
      </c>
      <c r="O29" s="23">
        <v>119850000</v>
      </c>
      <c r="P29" s="23">
        <v>106713550</v>
      </c>
      <c r="Q29" s="171">
        <v>0.890392574050897</v>
      </c>
    </row>
    <row r="30" spans="1:17" ht="25.5" hidden="1" x14ac:dyDescent="0.2">
      <c r="A30" s="52" t="s">
        <v>311</v>
      </c>
      <c r="B30" s="12" t="s">
        <v>316</v>
      </c>
      <c r="C30" s="23">
        <v>0</v>
      </c>
      <c r="D30" s="23">
        <v>0</v>
      </c>
      <c r="E30" s="57">
        <v>0</v>
      </c>
      <c r="F30" s="23">
        <v>0</v>
      </c>
      <c r="G30" s="23">
        <v>0</v>
      </c>
      <c r="H30" s="57">
        <v>0</v>
      </c>
      <c r="I30" s="23">
        <v>0</v>
      </c>
      <c r="J30" s="23">
        <v>0</v>
      </c>
      <c r="K30" s="57">
        <v>0</v>
      </c>
      <c r="L30" s="23">
        <v>0</v>
      </c>
      <c r="M30" s="23">
        <v>0</v>
      </c>
      <c r="N30" s="57">
        <v>0</v>
      </c>
      <c r="O30" s="23"/>
      <c r="P30" s="23"/>
      <c r="Q30" s="171"/>
    </row>
    <row r="31" spans="1:17" ht="38.25" hidden="1" x14ac:dyDescent="0.2">
      <c r="A31" s="52" t="s">
        <v>312</v>
      </c>
      <c r="B31" s="12" t="s">
        <v>317</v>
      </c>
      <c r="C31" s="23">
        <v>0</v>
      </c>
      <c r="D31" s="23">
        <v>0</v>
      </c>
      <c r="E31" s="57">
        <v>0</v>
      </c>
      <c r="F31" s="23">
        <v>0</v>
      </c>
      <c r="G31" s="23">
        <v>0</v>
      </c>
      <c r="H31" s="57">
        <v>0</v>
      </c>
      <c r="I31" s="23">
        <v>0</v>
      </c>
      <c r="J31" s="23">
        <v>0</v>
      </c>
      <c r="K31" s="57">
        <v>0</v>
      </c>
      <c r="L31" s="23">
        <v>0</v>
      </c>
      <c r="M31" s="23">
        <v>0</v>
      </c>
      <c r="N31" s="57">
        <v>0</v>
      </c>
      <c r="O31" s="23"/>
      <c r="P31" s="23"/>
      <c r="Q31" s="171"/>
    </row>
    <row r="32" spans="1:17" ht="38.25" hidden="1" x14ac:dyDescent="0.2">
      <c r="A32" s="52" t="s">
        <v>313</v>
      </c>
      <c r="B32" s="12" t="s">
        <v>318</v>
      </c>
      <c r="C32" s="23">
        <v>0</v>
      </c>
      <c r="D32" s="23">
        <v>0</v>
      </c>
      <c r="E32" s="57">
        <v>0</v>
      </c>
      <c r="F32" s="23">
        <v>0</v>
      </c>
      <c r="G32" s="23">
        <v>0</v>
      </c>
      <c r="H32" s="57">
        <v>0</v>
      </c>
      <c r="I32" s="23">
        <v>0</v>
      </c>
      <c r="J32" s="23">
        <v>0</v>
      </c>
      <c r="K32" s="57">
        <v>0</v>
      </c>
      <c r="L32" s="23">
        <v>0</v>
      </c>
      <c r="M32" s="23">
        <v>0</v>
      </c>
      <c r="N32" s="57">
        <v>0</v>
      </c>
      <c r="O32" s="23"/>
      <c r="P32" s="23"/>
      <c r="Q32" s="171"/>
    </row>
    <row r="33" spans="1:17" ht="38.25" x14ac:dyDescent="0.2">
      <c r="A33" s="52" t="s">
        <v>314</v>
      </c>
      <c r="B33" s="12" t="s">
        <v>319</v>
      </c>
      <c r="C33" s="23">
        <v>5796000</v>
      </c>
      <c r="D33" s="23">
        <v>5436806</v>
      </c>
      <c r="E33" s="57">
        <v>0.93802726017943405</v>
      </c>
      <c r="F33" s="23">
        <v>6123000</v>
      </c>
      <c r="G33" s="23">
        <v>5598663</v>
      </c>
      <c r="H33" s="57">
        <v>0.91436599706026456</v>
      </c>
      <c r="I33" s="23">
        <v>6742000</v>
      </c>
      <c r="J33" s="23">
        <v>5685199</v>
      </c>
      <c r="K33" s="57">
        <v>0.84325111242954609</v>
      </c>
      <c r="L33" s="23">
        <v>5981000</v>
      </c>
      <c r="M33" s="23">
        <v>5259634</v>
      </c>
      <c r="N33" s="57">
        <v>0.87939040294265169</v>
      </c>
      <c r="O33" s="23">
        <v>6479000</v>
      </c>
      <c r="P33" s="23">
        <v>5768320</v>
      </c>
      <c r="Q33" s="171">
        <v>0.89031023306065749</v>
      </c>
    </row>
    <row r="34" spans="1:17" s="22" customFormat="1" x14ac:dyDescent="0.2">
      <c r="A34" s="20" t="s">
        <v>320</v>
      </c>
      <c r="B34" s="21"/>
      <c r="C34" s="17">
        <v>109191000</v>
      </c>
      <c r="D34" s="17">
        <v>102429582</v>
      </c>
      <c r="E34" s="56">
        <v>0.93807714921559471</v>
      </c>
      <c r="F34" s="17">
        <v>115342000</v>
      </c>
      <c r="G34" s="17">
        <v>105501588</v>
      </c>
      <c r="H34" s="56">
        <v>0.91468491963031684</v>
      </c>
      <c r="I34" s="17">
        <v>127004000</v>
      </c>
      <c r="J34" s="17">
        <v>107108889</v>
      </c>
      <c r="K34" s="56">
        <v>0.84335051651916471</v>
      </c>
      <c r="L34" s="17">
        <v>112649000</v>
      </c>
      <c r="M34" s="17">
        <v>99096825</v>
      </c>
      <c r="N34" s="56">
        <v>0.87969555877104988</v>
      </c>
      <c r="O34" s="17">
        <v>124128000</v>
      </c>
      <c r="P34" s="17">
        <v>110243838</v>
      </c>
      <c r="Q34" s="58">
        <v>0.8881464133797371</v>
      </c>
    </row>
    <row r="35" spans="1:17" ht="51" x14ac:dyDescent="0.2">
      <c r="A35" s="52" t="s">
        <v>321</v>
      </c>
      <c r="B35" s="12" t="s">
        <v>325</v>
      </c>
      <c r="C35" s="23">
        <v>57030000</v>
      </c>
      <c r="D35" s="23">
        <v>53498331</v>
      </c>
      <c r="E35" s="57">
        <v>0.93807348763808518</v>
      </c>
      <c r="F35" s="23">
        <v>60242000</v>
      </c>
      <c r="G35" s="23">
        <v>55113708</v>
      </c>
      <c r="H35" s="57">
        <v>0.91487181700474751</v>
      </c>
      <c r="I35" s="23">
        <v>66333000</v>
      </c>
      <c r="J35" s="23">
        <v>55942221</v>
      </c>
      <c r="K35" s="57">
        <v>0.84335430328795624</v>
      </c>
      <c r="L35" s="23">
        <v>58834000</v>
      </c>
      <c r="M35" s="23">
        <v>51760128</v>
      </c>
      <c r="N35" s="57">
        <v>0.87976557772716457</v>
      </c>
      <c r="O35" s="23">
        <v>65821000</v>
      </c>
      <c r="P35" s="23">
        <v>58329187</v>
      </c>
      <c r="Q35" s="171">
        <v>0.88617898543018181</v>
      </c>
    </row>
    <row r="36" spans="1:17" ht="38.25" x14ac:dyDescent="0.2">
      <c r="A36" s="52" t="s">
        <v>322</v>
      </c>
      <c r="B36" s="12" t="s">
        <v>326</v>
      </c>
      <c r="C36" s="23">
        <v>17387000</v>
      </c>
      <c r="D36" s="23">
        <v>16310425</v>
      </c>
      <c r="E36" s="57">
        <v>0.93808161269914303</v>
      </c>
      <c r="F36" s="23">
        <v>18367000</v>
      </c>
      <c r="G36" s="23">
        <v>16795943</v>
      </c>
      <c r="H36" s="57">
        <v>0.91446305874666522</v>
      </c>
      <c r="I36" s="23">
        <v>20224000</v>
      </c>
      <c r="J36" s="23">
        <v>17055554</v>
      </c>
      <c r="K36" s="57">
        <v>0.84333237737341771</v>
      </c>
      <c r="L36" s="23">
        <v>17939000</v>
      </c>
      <c r="M36" s="23">
        <v>15778899</v>
      </c>
      <c r="N36" s="57">
        <v>0.87958632030770945</v>
      </c>
      <c r="O36" s="23">
        <v>19436000</v>
      </c>
      <c r="P36" s="23">
        <v>17304926</v>
      </c>
      <c r="Q36" s="171">
        <v>0.89035429100637986</v>
      </c>
    </row>
    <row r="37" spans="1:17" ht="25.5" x14ac:dyDescent="0.2">
      <c r="A37" s="52" t="s">
        <v>323</v>
      </c>
      <c r="B37" s="12" t="s">
        <v>327</v>
      </c>
      <c r="C37" s="23">
        <v>34774000</v>
      </c>
      <c r="D37" s="23">
        <v>32620826</v>
      </c>
      <c r="E37" s="57">
        <v>0.93808092252832576</v>
      </c>
      <c r="F37" s="23">
        <v>36733000</v>
      </c>
      <c r="G37" s="23">
        <v>33591937</v>
      </c>
      <c r="H37" s="57">
        <v>0.91448934200854815</v>
      </c>
      <c r="I37" s="23">
        <v>40447000</v>
      </c>
      <c r="J37" s="23">
        <v>34111114</v>
      </c>
      <c r="K37" s="57">
        <v>0.84335337602294358</v>
      </c>
      <c r="L37" s="23">
        <v>35876000</v>
      </c>
      <c r="M37" s="23">
        <v>31557798</v>
      </c>
      <c r="N37" s="57">
        <v>0.8796353551120526</v>
      </c>
      <c r="O37" s="23">
        <v>38871000</v>
      </c>
      <c r="P37" s="23">
        <v>34609725</v>
      </c>
      <c r="Q37" s="171">
        <v>0.89037392915026625</v>
      </c>
    </row>
    <row r="38" spans="1:17" ht="38.25" hidden="1" x14ac:dyDescent="0.2">
      <c r="A38" s="52" t="s">
        <v>324</v>
      </c>
      <c r="B38" s="12" t="s">
        <v>328</v>
      </c>
      <c r="C38" s="23">
        <v>0</v>
      </c>
      <c r="D38" s="23">
        <v>0</v>
      </c>
      <c r="E38" s="57">
        <v>0</v>
      </c>
      <c r="F38" s="23">
        <v>0</v>
      </c>
      <c r="G38" s="23">
        <v>0</v>
      </c>
      <c r="H38" s="57">
        <v>0</v>
      </c>
      <c r="I38" s="23">
        <v>0</v>
      </c>
      <c r="J38" s="23">
        <v>0</v>
      </c>
      <c r="K38" s="57">
        <v>0</v>
      </c>
      <c r="L38" s="23">
        <v>0</v>
      </c>
      <c r="M38" s="23">
        <v>0</v>
      </c>
      <c r="N38" s="57">
        <v>0</v>
      </c>
      <c r="O38" s="23"/>
      <c r="P38" s="23"/>
      <c r="Q38" s="171"/>
    </row>
    <row r="39" spans="1:17" s="22" customFormat="1" ht="25.5" hidden="1" x14ac:dyDescent="0.2">
      <c r="A39" s="20" t="s">
        <v>331</v>
      </c>
      <c r="B39" s="21" t="s">
        <v>377</v>
      </c>
      <c r="C39" s="17">
        <v>0</v>
      </c>
      <c r="D39" s="17">
        <v>0</v>
      </c>
      <c r="E39" s="57">
        <v>0</v>
      </c>
      <c r="F39" s="17">
        <v>0</v>
      </c>
      <c r="G39" s="17">
        <v>0</v>
      </c>
      <c r="H39" s="57">
        <v>0</v>
      </c>
      <c r="I39" s="17">
        <v>0</v>
      </c>
      <c r="J39" s="17">
        <v>0</v>
      </c>
      <c r="K39" s="57">
        <v>0</v>
      </c>
      <c r="L39" s="17">
        <v>0</v>
      </c>
      <c r="M39" s="17">
        <v>0</v>
      </c>
      <c r="N39" s="57">
        <v>0</v>
      </c>
      <c r="O39" s="17"/>
      <c r="P39" s="17"/>
      <c r="Q39" s="171"/>
    </row>
    <row r="40" spans="1:17" ht="25.5" hidden="1" x14ac:dyDescent="0.2">
      <c r="A40" s="52" t="s">
        <v>375</v>
      </c>
      <c r="B40" s="12" t="s">
        <v>376</v>
      </c>
      <c r="C40" s="23">
        <v>0</v>
      </c>
      <c r="D40" s="23">
        <v>0</v>
      </c>
      <c r="E40" s="57">
        <v>0</v>
      </c>
      <c r="F40" s="23">
        <v>0</v>
      </c>
      <c r="G40" s="23">
        <v>0</v>
      </c>
      <c r="H40" s="57">
        <v>0</v>
      </c>
      <c r="I40" s="23">
        <v>0</v>
      </c>
      <c r="J40" s="23">
        <v>0</v>
      </c>
      <c r="K40" s="57">
        <v>0</v>
      </c>
      <c r="L40" s="23">
        <v>0</v>
      </c>
      <c r="M40" s="23">
        <v>0</v>
      </c>
      <c r="N40" s="57">
        <v>0</v>
      </c>
      <c r="O40" s="23"/>
      <c r="P40" s="23"/>
      <c r="Q40" s="171"/>
    </row>
    <row r="41" spans="1:17" hidden="1" x14ac:dyDescent="0.2">
      <c r="A41" s="52" t="s">
        <v>329</v>
      </c>
      <c r="B41" s="12" t="s">
        <v>330</v>
      </c>
      <c r="C41" s="23">
        <v>0</v>
      </c>
      <c r="D41" s="23">
        <v>0</v>
      </c>
      <c r="E41" s="57">
        <v>0</v>
      </c>
      <c r="F41" s="23">
        <v>0</v>
      </c>
      <c r="G41" s="23">
        <v>0</v>
      </c>
      <c r="H41" s="57">
        <v>0</v>
      </c>
      <c r="I41" s="23">
        <v>0</v>
      </c>
      <c r="J41" s="23">
        <v>0</v>
      </c>
      <c r="K41" s="57">
        <v>0</v>
      </c>
      <c r="L41" s="23">
        <v>0</v>
      </c>
      <c r="M41" s="23">
        <v>0</v>
      </c>
      <c r="N41" s="57">
        <v>0</v>
      </c>
      <c r="O41" s="23"/>
      <c r="P41" s="23"/>
      <c r="Q41" s="171"/>
    </row>
    <row r="42" spans="1:17" hidden="1" x14ac:dyDescent="0.2">
      <c r="A42" s="52"/>
      <c r="B42" s="12"/>
      <c r="C42" s="23">
        <v>0</v>
      </c>
      <c r="D42" s="23">
        <v>0</v>
      </c>
      <c r="E42" s="57">
        <v>0</v>
      </c>
      <c r="F42" s="23">
        <v>0</v>
      </c>
      <c r="G42" s="23">
        <v>0</v>
      </c>
      <c r="H42" s="57">
        <v>0</v>
      </c>
      <c r="I42" s="23">
        <v>0</v>
      </c>
      <c r="J42" s="23">
        <v>0</v>
      </c>
      <c r="K42" s="57">
        <v>0</v>
      </c>
      <c r="L42" s="23">
        <v>0</v>
      </c>
      <c r="M42" s="23">
        <v>0</v>
      </c>
      <c r="N42" s="57">
        <v>0</v>
      </c>
      <c r="O42" s="23"/>
      <c r="P42" s="23"/>
      <c r="Q42" s="171"/>
    </row>
    <row r="43" spans="1:17" x14ac:dyDescent="0.2">
      <c r="A43" s="20">
        <v>1</v>
      </c>
      <c r="B43" s="21" t="s">
        <v>5</v>
      </c>
      <c r="C43" s="17">
        <v>493731502</v>
      </c>
      <c r="D43" s="17">
        <v>348720685.76000005</v>
      </c>
      <c r="E43" s="56">
        <v>0.70629620420695793</v>
      </c>
      <c r="F43" s="17">
        <v>532941208</v>
      </c>
      <c r="G43" s="17">
        <v>343092854.91999996</v>
      </c>
      <c r="H43" s="56">
        <v>0.64377242699536186</v>
      </c>
      <c r="I43" s="17">
        <v>443821239.20999998</v>
      </c>
      <c r="J43" s="17">
        <v>331312536.31000006</v>
      </c>
      <c r="K43" s="56">
        <v>0.74649995773013267</v>
      </c>
      <c r="L43" s="17">
        <v>451989276.30000001</v>
      </c>
      <c r="M43" s="17">
        <v>314272479.34999996</v>
      </c>
      <c r="N43" s="56">
        <v>0.69530959212715282</v>
      </c>
      <c r="O43" s="17">
        <v>392197870</v>
      </c>
      <c r="P43" s="17">
        <v>334549484.56999999</v>
      </c>
      <c r="Q43" s="58">
        <v>0.85301198746948825</v>
      </c>
    </row>
    <row r="44" spans="1:17" x14ac:dyDescent="0.2">
      <c r="A44" s="20" t="s">
        <v>6</v>
      </c>
      <c r="B44" s="21" t="s">
        <v>7</v>
      </c>
      <c r="C44" s="17">
        <v>91873624</v>
      </c>
      <c r="D44" s="17">
        <v>80347048.209999993</v>
      </c>
      <c r="E44" s="56">
        <v>0.87453879265718304</v>
      </c>
      <c r="F44" s="17">
        <v>131730500</v>
      </c>
      <c r="G44" s="17">
        <v>89368541.159999996</v>
      </c>
      <c r="H44" s="56">
        <v>0.67841950922527428</v>
      </c>
      <c r="I44" s="17">
        <v>101023000.20999999</v>
      </c>
      <c r="J44" s="17">
        <v>91963529.659999996</v>
      </c>
      <c r="K44" s="56">
        <v>0.91032269353347495</v>
      </c>
      <c r="L44" s="17">
        <v>134150000</v>
      </c>
      <c r="M44" s="17">
        <v>82210795.730000004</v>
      </c>
      <c r="N44" s="56">
        <v>0.61282740014908688</v>
      </c>
      <c r="O44" s="17">
        <v>134802777</v>
      </c>
      <c r="P44" s="17">
        <v>117446422.56999999</v>
      </c>
      <c r="Q44" s="58">
        <v>0.8712463139390666</v>
      </c>
    </row>
    <row r="45" spans="1:17" s="22" customFormat="1" ht="25.5" x14ac:dyDescent="0.2">
      <c r="A45" s="11" t="s">
        <v>137</v>
      </c>
      <c r="B45" s="12" t="s">
        <v>147</v>
      </c>
      <c r="C45" s="23">
        <v>13146000</v>
      </c>
      <c r="D45" s="23">
        <v>12543977.27</v>
      </c>
      <c r="E45" s="57">
        <v>0.95420487372584817</v>
      </c>
      <c r="F45" s="23">
        <v>15230000</v>
      </c>
      <c r="G45" s="23">
        <v>14789861.140000001</v>
      </c>
      <c r="H45" s="57">
        <v>0.97110053447143796</v>
      </c>
      <c r="I45" s="23">
        <v>0.21</v>
      </c>
      <c r="J45" s="23">
        <v>0</v>
      </c>
      <c r="K45" s="57">
        <v>0</v>
      </c>
      <c r="L45" s="23">
        <v>0</v>
      </c>
      <c r="M45" s="23">
        <v>0</v>
      </c>
      <c r="N45" s="57">
        <v>0</v>
      </c>
      <c r="O45" s="23">
        <v>0</v>
      </c>
      <c r="P45" s="23">
        <v>0</v>
      </c>
      <c r="Q45" s="171">
        <v>0</v>
      </c>
    </row>
    <row r="46" spans="1:17" ht="25.5" hidden="1" x14ac:dyDescent="0.2">
      <c r="A46" s="11" t="s">
        <v>83</v>
      </c>
      <c r="B46" s="12" t="s">
        <v>148</v>
      </c>
      <c r="C46" s="23">
        <v>0</v>
      </c>
      <c r="D46" s="23">
        <v>0</v>
      </c>
      <c r="E46" s="57">
        <v>0</v>
      </c>
      <c r="F46" s="23">
        <v>12965500</v>
      </c>
      <c r="G46" s="23">
        <v>0</v>
      </c>
      <c r="H46" s="57">
        <v>0</v>
      </c>
      <c r="I46" s="23">
        <v>0</v>
      </c>
      <c r="J46" s="23">
        <v>0</v>
      </c>
      <c r="K46" s="57">
        <v>0</v>
      </c>
      <c r="L46" s="23">
        <v>0</v>
      </c>
      <c r="M46" s="23">
        <v>0</v>
      </c>
      <c r="N46" s="57">
        <v>0</v>
      </c>
      <c r="O46" s="23"/>
      <c r="P46" s="23"/>
      <c r="Q46" s="171"/>
    </row>
    <row r="47" spans="1:17" x14ac:dyDescent="0.2">
      <c r="A47" s="11" t="s">
        <v>149</v>
      </c>
      <c r="B47" s="12" t="s">
        <v>150</v>
      </c>
      <c r="C47" s="23">
        <v>78627624</v>
      </c>
      <c r="D47" s="23">
        <v>67732014.939999998</v>
      </c>
      <c r="E47" s="57">
        <v>0.86142772087326458</v>
      </c>
      <c r="F47" s="23">
        <v>102485000</v>
      </c>
      <c r="G47" s="23">
        <v>74515180.019999996</v>
      </c>
      <c r="H47" s="57">
        <v>0.72708376855149526</v>
      </c>
      <c r="I47" s="23">
        <v>100923000</v>
      </c>
      <c r="J47" s="23">
        <v>91900654.659999996</v>
      </c>
      <c r="K47" s="57">
        <v>0.9106016929738513</v>
      </c>
      <c r="L47" s="23">
        <v>134000000</v>
      </c>
      <c r="M47" s="23">
        <v>82140920.730000004</v>
      </c>
      <c r="N47" s="57">
        <v>0.6129919457462687</v>
      </c>
      <c r="O47" s="23">
        <v>134735527</v>
      </c>
      <c r="P47" s="23">
        <v>117379172.56999999</v>
      </c>
      <c r="Q47" s="171">
        <v>0.87118204963120083</v>
      </c>
    </row>
    <row r="48" spans="1:17" ht="25.5" hidden="1" x14ac:dyDescent="0.2">
      <c r="A48" s="11" t="s">
        <v>151</v>
      </c>
      <c r="B48" s="12" t="s">
        <v>152</v>
      </c>
      <c r="C48" s="23">
        <v>0</v>
      </c>
      <c r="D48" s="23">
        <v>0</v>
      </c>
      <c r="E48" s="57">
        <v>0</v>
      </c>
      <c r="F48" s="23">
        <v>0</v>
      </c>
      <c r="G48" s="23">
        <v>0</v>
      </c>
      <c r="H48" s="57">
        <v>0</v>
      </c>
      <c r="I48" s="23">
        <v>0</v>
      </c>
      <c r="J48" s="23">
        <v>0</v>
      </c>
      <c r="K48" s="57">
        <v>0</v>
      </c>
      <c r="L48" s="23">
        <v>0</v>
      </c>
      <c r="M48" s="23">
        <v>0</v>
      </c>
      <c r="N48" s="57">
        <v>0</v>
      </c>
      <c r="O48" s="23"/>
      <c r="P48" s="23"/>
      <c r="Q48" s="171"/>
    </row>
    <row r="49" spans="1:17" x14ac:dyDescent="0.2">
      <c r="A49" s="11" t="s">
        <v>8</v>
      </c>
      <c r="B49" s="12" t="s">
        <v>153</v>
      </c>
      <c r="C49" s="23">
        <v>100000</v>
      </c>
      <c r="D49" s="23">
        <v>71056</v>
      </c>
      <c r="E49" s="57">
        <v>0.71055999999999997</v>
      </c>
      <c r="F49" s="23">
        <v>1050000</v>
      </c>
      <c r="G49" s="23">
        <v>63500</v>
      </c>
      <c r="H49" s="57">
        <v>6.0476190476190475E-2</v>
      </c>
      <c r="I49" s="23">
        <v>100000</v>
      </c>
      <c r="J49" s="23">
        <v>62875</v>
      </c>
      <c r="K49" s="57">
        <v>0.62875000000000003</v>
      </c>
      <c r="L49" s="23">
        <v>150000</v>
      </c>
      <c r="M49" s="23">
        <v>69875</v>
      </c>
      <c r="N49" s="57">
        <v>0.46583333333333332</v>
      </c>
      <c r="O49" s="23">
        <v>67250</v>
      </c>
      <c r="P49" s="23">
        <v>67250</v>
      </c>
      <c r="Q49" s="171">
        <v>1</v>
      </c>
    </row>
    <row r="50" spans="1:17" x14ac:dyDescent="0.2">
      <c r="A50" s="20" t="s">
        <v>126</v>
      </c>
      <c r="B50" s="21" t="s">
        <v>128</v>
      </c>
      <c r="C50" s="17">
        <v>133612093</v>
      </c>
      <c r="D50" s="17">
        <v>81458014.530000001</v>
      </c>
      <c r="E50" s="56">
        <v>0.60966049330579686</v>
      </c>
      <c r="F50" s="17">
        <v>133301752</v>
      </c>
      <c r="G50" s="17">
        <v>107247209.7</v>
      </c>
      <c r="H50" s="56">
        <v>0.80454463719276548</v>
      </c>
      <c r="I50" s="17">
        <v>149882000</v>
      </c>
      <c r="J50" s="17">
        <v>117702322.05000001</v>
      </c>
      <c r="K50" s="56">
        <v>0.78529991626746387</v>
      </c>
      <c r="L50" s="17">
        <v>143225000</v>
      </c>
      <c r="M50" s="17">
        <v>126197009.45</v>
      </c>
      <c r="N50" s="56">
        <v>0.88111020736603252</v>
      </c>
      <c r="O50" s="17">
        <v>135548808</v>
      </c>
      <c r="P50" s="17">
        <v>116729370.55</v>
      </c>
      <c r="Q50" s="58">
        <v>0.86116117339814602</v>
      </c>
    </row>
    <row r="51" spans="1:17" ht="25.5" x14ac:dyDescent="0.2">
      <c r="A51" s="11" t="s">
        <v>154</v>
      </c>
      <c r="B51" s="12" t="s">
        <v>155</v>
      </c>
      <c r="C51" s="23">
        <v>18231000</v>
      </c>
      <c r="D51" s="23">
        <v>11074445</v>
      </c>
      <c r="E51" s="57">
        <v>0.60745131918161377</v>
      </c>
      <c r="F51" s="23">
        <v>14400000</v>
      </c>
      <c r="G51" s="23">
        <v>7430136</v>
      </c>
      <c r="H51" s="57">
        <v>0.51598166666666667</v>
      </c>
      <c r="I51" s="23">
        <v>13500000</v>
      </c>
      <c r="J51" s="23">
        <v>8475579</v>
      </c>
      <c r="K51" s="57">
        <v>0.62782066666666669</v>
      </c>
      <c r="L51" s="23">
        <v>5668000</v>
      </c>
      <c r="M51" s="23">
        <v>4029587</v>
      </c>
      <c r="N51" s="57">
        <v>0.71093630910374028</v>
      </c>
      <c r="O51" s="23">
        <v>5400000</v>
      </c>
      <c r="P51" s="23">
        <v>4571515</v>
      </c>
      <c r="Q51" s="171">
        <v>0.84657685185185183</v>
      </c>
    </row>
    <row r="52" spans="1:17" x14ac:dyDescent="0.2">
      <c r="A52" s="11" t="s">
        <v>156</v>
      </c>
      <c r="B52" s="12" t="s">
        <v>157</v>
      </c>
      <c r="C52" s="23">
        <v>43200000</v>
      </c>
      <c r="D52" s="23">
        <v>24072845</v>
      </c>
      <c r="E52" s="57">
        <v>0.5572417824074074</v>
      </c>
      <c r="F52" s="23">
        <v>39200000</v>
      </c>
      <c r="G52" s="23">
        <v>34048215</v>
      </c>
      <c r="H52" s="57">
        <v>0.86857691326530617</v>
      </c>
      <c r="I52" s="23">
        <v>53900000</v>
      </c>
      <c r="J52" s="23">
        <v>47622795</v>
      </c>
      <c r="K52" s="57">
        <v>0.8835397959183674</v>
      </c>
      <c r="L52" s="23">
        <v>53200000</v>
      </c>
      <c r="M52" s="23">
        <v>47619975</v>
      </c>
      <c r="N52" s="57">
        <v>0.89511231203007524</v>
      </c>
      <c r="O52" s="23">
        <v>52000000</v>
      </c>
      <c r="P52" s="23">
        <v>45854650</v>
      </c>
      <c r="Q52" s="171">
        <v>0.88182019230769226</v>
      </c>
    </row>
    <row r="53" spans="1:17" x14ac:dyDescent="0.2">
      <c r="A53" s="11" t="s">
        <v>158</v>
      </c>
      <c r="B53" s="12" t="s">
        <v>159</v>
      </c>
      <c r="C53" s="23">
        <v>100000</v>
      </c>
      <c r="D53" s="23">
        <v>4800</v>
      </c>
      <c r="E53" s="57">
        <v>4.8000000000000001E-2</v>
      </c>
      <c r="F53" s="23">
        <v>108000</v>
      </c>
      <c r="G53" s="23">
        <v>10000</v>
      </c>
      <c r="H53" s="57">
        <v>9.2592592592592587E-2</v>
      </c>
      <c r="I53" s="23">
        <v>32000</v>
      </c>
      <c r="J53" s="23">
        <v>10000</v>
      </c>
      <c r="K53" s="57">
        <v>0.3125</v>
      </c>
      <c r="L53" s="23">
        <v>107000</v>
      </c>
      <c r="M53" s="23">
        <v>14000</v>
      </c>
      <c r="N53" s="57">
        <v>0.13084112149532709</v>
      </c>
      <c r="O53" s="23">
        <v>15000</v>
      </c>
      <c r="P53" s="23">
        <v>15000</v>
      </c>
      <c r="Q53" s="171">
        <v>1</v>
      </c>
    </row>
    <row r="54" spans="1:17" x14ac:dyDescent="0.2">
      <c r="A54" s="11" t="s">
        <v>127</v>
      </c>
      <c r="B54" s="12" t="s">
        <v>160</v>
      </c>
      <c r="C54" s="23">
        <v>71781093</v>
      </c>
      <c r="D54" s="23">
        <v>46197424.530000001</v>
      </c>
      <c r="E54" s="57">
        <v>0.64358764403322755</v>
      </c>
      <c r="F54" s="23">
        <v>78216000</v>
      </c>
      <c r="G54" s="23">
        <v>65664358.700000003</v>
      </c>
      <c r="H54" s="57">
        <v>0.83952591157819378</v>
      </c>
      <c r="I54" s="23">
        <v>82050000</v>
      </c>
      <c r="J54" s="23">
        <v>61408368.399999999</v>
      </c>
      <c r="K54" s="57">
        <v>0.74842618403412553</v>
      </c>
      <c r="L54" s="23">
        <v>84000000</v>
      </c>
      <c r="M54" s="23">
        <v>74380947.450000003</v>
      </c>
      <c r="N54" s="57">
        <v>0.88548746964285718</v>
      </c>
      <c r="O54" s="23">
        <v>77750000</v>
      </c>
      <c r="P54" s="23">
        <v>66113805.549999997</v>
      </c>
      <c r="Q54" s="171">
        <v>0.85033833504823142</v>
      </c>
    </row>
    <row r="55" spans="1:17" x14ac:dyDescent="0.2">
      <c r="A55" s="11" t="s">
        <v>161</v>
      </c>
      <c r="B55" s="12" t="s">
        <v>162</v>
      </c>
      <c r="C55" s="23">
        <v>300000</v>
      </c>
      <c r="D55" s="23">
        <v>108500</v>
      </c>
      <c r="E55" s="57">
        <v>0.36166666666666669</v>
      </c>
      <c r="F55" s="23">
        <v>1377752</v>
      </c>
      <c r="G55" s="23">
        <v>94500</v>
      </c>
      <c r="H55" s="57">
        <v>6.8589992974062097E-2</v>
      </c>
      <c r="I55" s="23">
        <v>400000</v>
      </c>
      <c r="J55" s="23">
        <v>185579.65</v>
      </c>
      <c r="K55" s="57">
        <v>0.46394912499999996</v>
      </c>
      <c r="L55" s="23">
        <v>250000</v>
      </c>
      <c r="M55" s="23">
        <v>152500</v>
      </c>
      <c r="N55" s="57">
        <v>0.61</v>
      </c>
      <c r="O55" s="23">
        <v>383808</v>
      </c>
      <c r="P55" s="23">
        <v>174400</v>
      </c>
      <c r="Q55" s="171">
        <v>0.4543938635984659</v>
      </c>
    </row>
    <row r="56" spans="1:17" ht="25.5" x14ac:dyDescent="0.2">
      <c r="A56" s="25" t="s">
        <v>9</v>
      </c>
      <c r="B56" s="21" t="s">
        <v>10</v>
      </c>
      <c r="C56" s="17">
        <v>17833385</v>
      </c>
      <c r="D56" s="17">
        <v>8399493</v>
      </c>
      <c r="E56" s="56">
        <v>0.47099824290228692</v>
      </c>
      <c r="F56" s="17">
        <v>16320000</v>
      </c>
      <c r="G56" s="17">
        <v>6228762</v>
      </c>
      <c r="H56" s="56">
        <v>0.38166433823529411</v>
      </c>
      <c r="I56" s="17">
        <v>11111000</v>
      </c>
      <c r="J56" s="17">
        <v>6061802</v>
      </c>
      <c r="K56" s="56">
        <v>0.5455676356763568</v>
      </c>
      <c r="L56" s="17">
        <v>18710500</v>
      </c>
      <c r="M56" s="17">
        <v>5633285</v>
      </c>
      <c r="N56" s="56">
        <v>0.30107613372170705</v>
      </c>
      <c r="O56" s="17">
        <v>9889197</v>
      </c>
      <c r="P56" s="17">
        <v>7584212</v>
      </c>
      <c r="Q56" s="58">
        <v>0.76691889139229408</v>
      </c>
    </row>
    <row r="57" spans="1:17" x14ac:dyDescent="0.2">
      <c r="A57" s="11" t="s">
        <v>11</v>
      </c>
      <c r="B57" s="12" t="s">
        <v>163</v>
      </c>
      <c r="C57" s="23">
        <v>9768385</v>
      </c>
      <c r="D57" s="23">
        <v>4941018</v>
      </c>
      <c r="E57" s="57">
        <v>0.50581728709505203</v>
      </c>
      <c r="F57" s="23">
        <v>9000000</v>
      </c>
      <c r="G57" s="23">
        <v>4430200</v>
      </c>
      <c r="H57" s="57">
        <v>0.49224444444444443</v>
      </c>
      <c r="I57" s="23">
        <v>7200000</v>
      </c>
      <c r="J57" s="23">
        <v>4194760</v>
      </c>
      <c r="K57" s="57">
        <v>0.5826055555555556</v>
      </c>
      <c r="L57" s="23">
        <v>7710500</v>
      </c>
      <c r="M57" s="23">
        <v>4402580</v>
      </c>
      <c r="N57" s="57">
        <v>0.57098502042669086</v>
      </c>
      <c r="O57" s="23">
        <v>7104955</v>
      </c>
      <c r="P57" s="23">
        <v>5074770</v>
      </c>
      <c r="Q57" s="171">
        <v>0.71425786651709966</v>
      </c>
    </row>
    <row r="58" spans="1:17" hidden="1" x14ac:dyDescent="0.2">
      <c r="A58" s="11" t="s">
        <v>164</v>
      </c>
      <c r="B58" s="12" t="s">
        <v>165</v>
      </c>
      <c r="C58" s="23">
        <v>0</v>
      </c>
      <c r="D58" s="23">
        <v>0</v>
      </c>
      <c r="E58" s="57">
        <v>0</v>
      </c>
      <c r="F58" s="23">
        <v>0</v>
      </c>
      <c r="G58" s="23">
        <v>0</v>
      </c>
      <c r="H58" s="57">
        <v>0</v>
      </c>
      <c r="I58" s="23">
        <v>0</v>
      </c>
      <c r="J58" s="23">
        <v>0</v>
      </c>
      <c r="K58" s="57">
        <v>0</v>
      </c>
      <c r="L58" s="23">
        <v>0</v>
      </c>
      <c r="M58" s="23">
        <v>0</v>
      </c>
      <c r="N58" s="57">
        <v>0</v>
      </c>
      <c r="O58" s="23"/>
      <c r="P58" s="23"/>
      <c r="Q58" s="171"/>
    </row>
    <row r="59" spans="1:17" ht="25.5" x14ac:dyDescent="0.2">
      <c r="A59" s="11" t="s">
        <v>12</v>
      </c>
      <c r="B59" s="12" t="s">
        <v>166</v>
      </c>
      <c r="C59" s="23">
        <v>7327000</v>
      </c>
      <c r="D59" s="23">
        <v>3458475</v>
      </c>
      <c r="E59" s="57">
        <v>0.47201787907738502</v>
      </c>
      <c r="F59" s="23">
        <v>7000000</v>
      </c>
      <c r="G59" s="23">
        <v>1791450</v>
      </c>
      <c r="H59" s="57">
        <v>0.25592142857142858</v>
      </c>
      <c r="I59" s="23">
        <v>3901000</v>
      </c>
      <c r="J59" s="23">
        <v>1860000</v>
      </c>
      <c r="K59" s="57">
        <v>0.47680082030248655</v>
      </c>
      <c r="L59" s="23">
        <v>2500000</v>
      </c>
      <c r="M59" s="23">
        <v>1220000</v>
      </c>
      <c r="N59" s="57">
        <v>0.48799999999999999</v>
      </c>
      <c r="O59" s="23">
        <v>2764800</v>
      </c>
      <c r="P59" s="23">
        <v>2490000</v>
      </c>
      <c r="Q59" s="171">
        <v>0.90060763888888884</v>
      </c>
    </row>
    <row r="60" spans="1:17" x14ac:dyDescent="0.2">
      <c r="A60" s="11" t="s">
        <v>13</v>
      </c>
      <c r="B60" s="12" t="s">
        <v>167</v>
      </c>
      <c r="C60" s="23">
        <v>438000</v>
      </c>
      <c r="D60" s="23">
        <v>0</v>
      </c>
      <c r="E60" s="57">
        <v>0</v>
      </c>
      <c r="F60" s="23">
        <v>100000</v>
      </c>
      <c r="G60" s="23">
        <v>0</v>
      </c>
      <c r="H60" s="57">
        <v>0</v>
      </c>
      <c r="I60" s="23">
        <v>0</v>
      </c>
      <c r="J60" s="23">
        <v>0</v>
      </c>
      <c r="K60" s="57">
        <v>0</v>
      </c>
      <c r="L60" s="23">
        <v>8400000</v>
      </c>
      <c r="M60" s="23">
        <v>0</v>
      </c>
      <c r="N60" s="57">
        <v>0</v>
      </c>
      <c r="O60" s="23"/>
      <c r="P60" s="23"/>
      <c r="Q60" s="171"/>
    </row>
    <row r="61" spans="1:17" x14ac:dyDescent="0.2">
      <c r="A61" s="11" t="s">
        <v>168</v>
      </c>
      <c r="B61" s="12" t="s">
        <v>169</v>
      </c>
      <c r="C61" s="23">
        <v>300000</v>
      </c>
      <c r="D61" s="23">
        <v>0</v>
      </c>
      <c r="E61" s="57">
        <v>0</v>
      </c>
      <c r="F61" s="23">
        <v>200000</v>
      </c>
      <c r="G61" s="23">
        <v>0</v>
      </c>
      <c r="H61" s="57">
        <v>0</v>
      </c>
      <c r="I61" s="23">
        <v>0</v>
      </c>
      <c r="J61" s="23">
        <v>0</v>
      </c>
      <c r="K61" s="57">
        <v>0</v>
      </c>
      <c r="L61" s="23">
        <v>0</v>
      </c>
      <c r="M61" s="23">
        <v>0</v>
      </c>
      <c r="N61" s="57">
        <v>0</v>
      </c>
      <c r="O61" s="23"/>
      <c r="P61" s="23"/>
      <c r="Q61" s="171"/>
    </row>
    <row r="62" spans="1:17" ht="38.25" x14ac:dyDescent="0.2">
      <c r="A62" s="11" t="s">
        <v>170</v>
      </c>
      <c r="B62" s="12" t="s">
        <v>171</v>
      </c>
      <c r="C62" s="23">
        <v>0</v>
      </c>
      <c r="D62" s="23">
        <v>0</v>
      </c>
      <c r="E62" s="57">
        <v>0</v>
      </c>
      <c r="F62" s="23">
        <v>20000</v>
      </c>
      <c r="G62" s="23">
        <v>7112</v>
      </c>
      <c r="H62" s="57">
        <v>0.35560000000000003</v>
      </c>
      <c r="I62" s="23">
        <v>10000</v>
      </c>
      <c r="J62" s="23">
        <v>7042</v>
      </c>
      <c r="K62" s="57">
        <v>0.70420000000000005</v>
      </c>
      <c r="L62" s="23">
        <v>100000</v>
      </c>
      <c r="M62" s="23">
        <v>10705</v>
      </c>
      <c r="N62" s="57">
        <v>0.10705000000000001</v>
      </c>
      <c r="O62" s="23">
        <v>19442</v>
      </c>
      <c r="P62" s="23">
        <v>19442</v>
      </c>
      <c r="Q62" s="171">
        <v>1</v>
      </c>
    </row>
    <row r="63" spans="1:17" ht="25.5" hidden="1" x14ac:dyDescent="0.2">
      <c r="A63" s="11" t="s">
        <v>172</v>
      </c>
      <c r="B63" s="12" t="s">
        <v>173</v>
      </c>
      <c r="C63" s="23">
        <v>0</v>
      </c>
      <c r="D63" s="23">
        <v>0</v>
      </c>
      <c r="E63" s="57">
        <v>0</v>
      </c>
      <c r="F63" s="23">
        <v>0</v>
      </c>
      <c r="G63" s="23">
        <v>0</v>
      </c>
      <c r="H63" s="57">
        <v>0</v>
      </c>
      <c r="I63" s="23">
        <v>0</v>
      </c>
      <c r="J63" s="23">
        <v>0</v>
      </c>
      <c r="K63" s="57">
        <v>0</v>
      </c>
      <c r="L63" s="23">
        <v>0</v>
      </c>
      <c r="M63" s="23">
        <v>0</v>
      </c>
      <c r="N63" s="57">
        <v>0</v>
      </c>
      <c r="O63" s="23"/>
      <c r="P63" s="23"/>
      <c r="Q63" s="171"/>
    </row>
    <row r="64" spans="1:17" ht="25.5" x14ac:dyDescent="0.2">
      <c r="A64" s="26" t="s">
        <v>14</v>
      </c>
      <c r="B64" s="21" t="s">
        <v>15</v>
      </c>
      <c r="C64" s="17">
        <v>48176400</v>
      </c>
      <c r="D64" s="17">
        <v>41031093.200000003</v>
      </c>
      <c r="E64" s="56">
        <v>0.85168450112503225</v>
      </c>
      <c r="F64" s="17">
        <v>51986708</v>
      </c>
      <c r="G64" s="17">
        <v>7284939.5</v>
      </c>
      <c r="H64" s="56">
        <v>0.14013080997550373</v>
      </c>
      <c r="I64" s="17">
        <v>38596239</v>
      </c>
      <c r="J64" s="17">
        <v>34902639.700000003</v>
      </c>
      <c r="K64" s="56">
        <v>0.90430157456533533</v>
      </c>
      <c r="L64" s="17">
        <v>15062000</v>
      </c>
      <c r="M64" s="17">
        <v>7267421.25</v>
      </c>
      <c r="N64" s="56">
        <v>0.48250041495153367</v>
      </c>
      <c r="O64" s="17">
        <v>4544598</v>
      </c>
      <c r="P64" s="17">
        <v>3942097.02</v>
      </c>
      <c r="Q64" s="58">
        <v>0.86742480192967564</v>
      </c>
    </row>
    <row r="65" spans="1:17" ht="25.5" hidden="1" x14ac:dyDescent="0.2">
      <c r="A65" s="11" t="s">
        <v>129</v>
      </c>
      <c r="B65" s="12" t="s">
        <v>174</v>
      </c>
      <c r="C65" s="23">
        <v>0</v>
      </c>
      <c r="D65" s="23">
        <v>0</v>
      </c>
      <c r="E65" s="57">
        <v>0</v>
      </c>
      <c r="F65" s="23">
        <v>0</v>
      </c>
      <c r="G65" s="23">
        <v>0</v>
      </c>
      <c r="H65" s="57">
        <v>0</v>
      </c>
      <c r="I65" s="23">
        <v>0</v>
      </c>
      <c r="J65" s="23">
        <v>0</v>
      </c>
      <c r="K65" s="57">
        <v>0</v>
      </c>
      <c r="L65" s="23">
        <v>0</v>
      </c>
      <c r="M65" s="23">
        <v>0</v>
      </c>
      <c r="N65" s="57">
        <v>0</v>
      </c>
      <c r="O65" s="23"/>
      <c r="P65" s="23"/>
      <c r="Q65" s="171"/>
    </row>
    <row r="66" spans="1:17" hidden="1" x14ac:dyDescent="0.2">
      <c r="A66" s="11" t="s">
        <v>175</v>
      </c>
      <c r="B66" s="12" t="s">
        <v>176</v>
      </c>
      <c r="C66" s="23">
        <v>0</v>
      </c>
      <c r="D66" s="23">
        <v>0</v>
      </c>
      <c r="E66" s="57">
        <v>0</v>
      </c>
      <c r="F66" s="23">
        <v>0</v>
      </c>
      <c r="G66" s="23">
        <v>0</v>
      </c>
      <c r="H66" s="57">
        <v>0</v>
      </c>
      <c r="I66" s="23">
        <v>0</v>
      </c>
      <c r="J66" s="23">
        <v>0</v>
      </c>
      <c r="K66" s="57">
        <v>0</v>
      </c>
      <c r="L66" s="23">
        <v>0</v>
      </c>
      <c r="M66" s="23">
        <v>0</v>
      </c>
      <c r="N66" s="57">
        <v>0</v>
      </c>
      <c r="O66" s="23"/>
      <c r="P66" s="23"/>
      <c r="Q66" s="171"/>
    </row>
    <row r="67" spans="1:17" x14ac:dyDescent="0.2">
      <c r="A67" s="11" t="s">
        <v>84</v>
      </c>
      <c r="B67" s="12" t="s">
        <v>177</v>
      </c>
      <c r="C67" s="23">
        <v>826400</v>
      </c>
      <c r="D67" s="23">
        <v>178059</v>
      </c>
      <c r="E67" s="57">
        <v>0.21546345595353339</v>
      </c>
      <c r="F67" s="23">
        <v>679345</v>
      </c>
      <c r="G67" s="23">
        <v>179345</v>
      </c>
      <c r="H67" s="57">
        <v>0.263996938227263</v>
      </c>
      <c r="I67" s="23">
        <v>232239</v>
      </c>
      <c r="J67" s="23">
        <v>232239</v>
      </c>
      <c r="K67" s="57">
        <v>1</v>
      </c>
      <c r="L67" s="23">
        <v>600000</v>
      </c>
      <c r="M67" s="23">
        <v>247276.05</v>
      </c>
      <c r="N67" s="57">
        <v>0.41212674999999999</v>
      </c>
      <c r="O67" s="23">
        <v>0</v>
      </c>
      <c r="P67" s="23">
        <v>0</v>
      </c>
      <c r="Q67" s="171">
        <v>0</v>
      </c>
    </row>
    <row r="68" spans="1:17" ht="25.5" x14ac:dyDescent="0.2">
      <c r="A68" s="11" t="s">
        <v>130</v>
      </c>
      <c r="B68" s="12" t="s">
        <v>178</v>
      </c>
      <c r="C68" s="23">
        <v>26280000</v>
      </c>
      <c r="D68" s="23">
        <v>26280000</v>
      </c>
      <c r="E68" s="57">
        <v>1</v>
      </c>
      <c r="F68" s="23">
        <v>30000000</v>
      </c>
      <c r="G68" s="23">
        <v>0</v>
      </c>
      <c r="H68" s="57">
        <v>0</v>
      </c>
      <c r="I68" s="23">
        <v>28000000</v>
      </c>
      <c r="J68" s="23">
        <v>26880000</v>
      </c>
      <c r="K68" s="57">
        <v>0.96</v>
      </c>
      <c r="L68" s="23">
        <v>0</v>
      </c>
      <c r="M68" s="23">
        <v>0</v>
      </c>
      <c r="N68" s="57">
        <v>0</v>
      </c>
      <c r="O68" s="23">
        <v>0</v>
      </c>
      <c r="P68" s="23">
        <v>0</v>
      </c>
      <c r="Q68" s="171">
        <v>0</v>
      </c>
    </row>
    <row r="69" spans="1:17" ht="25.5" x14ac:dyDescent="0.2">
      <c r="A69" s="11" t="s">
        <v>16</v>
      </c>
      <c r="B69" s="12" t="s">
        <v>179</v>
      </c>
      <c r="C69" s="23">
        <v>12000000</v>
      </c>
      <c r="D69" s="23">
        <v>12000000</v>
      </c>
      <c r="E69" s="57">
        <v>1</v>
      </c>
      <c r="F69" s="23">
        <v>160400</v>
      </c>
      <c r="G69" s="23">
        <v>0</v>
      </c>
      <c r="H69" s="57">
        <v>0</v>
      </c>
      <c r="I69" s="23">
        <v>0</v>
      </c>
      <c r="J69" s="23">
        <v>0</v>
      </c>
      <c r="K69" s="57">
        <v>0</v>
      </c>
      <c r="L69" s="23">
        <v>0</v>
      </c>
      <c r="M69" s="23">
        <v>0</v>
      </c>
      <c r="N69" s="57">
        <v>0</v>
      </c>
      <c r="O69" s="23"/>
      <c r="P69" s="23"/>
      <c r="Q69" s="171"/>
    </row>
    <row r="70" spans="1:17" x14ac:dyDescent="0.2">
      <c r="A70" s="11" t="s">
        <v>134</v>
      </c>
      <c r="B70" s="12" t="s">
        <v>180</v>
      </c>
      <c r="C70" s="23">
        <v>4225000</v>
      </c>
      <c r="D70" s="23">
        <v>1677200</v>
      </c>
      <c r="E70" s="57">
        <v>0.39697041420118345</v>
      </c>
      <c r="F70" s="23">
        <v>2920000</v>
      </c>
      <c r="G70" s="23">
        <v>2619820</v>
      </c>
      <c r="H70" s="57">
        <v>0.89719863013698631</v>
      </c>
      <c r="I70" s="23">
        <v>4500000</v>
      </c>
      <c r="J70" s="23">
        <v>4484458</v>
      </c>
      <c r="K70" s="57">
        <v>0.99654622222222222</v>
      </c>
      <c r="L70" s="23">
        <v>4742000</v>
      </c>
      <c r="M70" s="23">
        <v>4462279</v>
      </c>
      <c r="N70" s="57">
        <v>0.94101202024462249</v>
      </c>
      <c r="O70" s="23">
        <v>2038673</v>
      </c>
      <c r="P70" s="23">
        <v>1436172.92</v>
      </c>
      <c r="Q70" s="171">
        <v>0.70446458063652184</v>
      </c>
    </row>
    <row r="71" spans="1:17" ht="25.5" x14ac:dyDescent="0.2">
      <c r="A71" s="11" t="s">
        <v>17</v>
      </c>
      <c r="B71" s="12" t="s">
        <v>181</v>
      </c>
      <c r="C71" s="23">
        <v>4845000</v>
      </c>
      <c r="D71" s="23">
        <v>895834.2</v>
      </c>
      <c r="E71" s="56">
        <v>0.18489869969040246</v>
      </c>
      <c r="F71" s="23">
        <v>18226963</v>
      </c>
      <c r="G71" s="23">
        <v>4485774.5</v>
      </c>
      <c r="H71" s="56">
        <v>0.24610652361559082</v>
      </c>
      <c r="I71" s="23">
        <v>5864000</v>
      </c>
      <c r="J71" s="23">
        <v>3305942.7</v>
      </c>
      <c r="K71" s="56">
        <v>0.56376921896316512</v>
      </c>
      <c r="L71" s="23">
        <v>9720000</v>
      </c>
      <c r="M71" s="23">
        <v>2557866.2000000002</v>
      </c>
      <c r="N71" s="56">
        <v>0.26315495884773665</v>
      </c>
      <c r="O71" s="23">
        <v>2505925</v>
      </c>
      <c r="P71" s="23">
        <v>2505924.1</v>
      </c>
      <c r="Q71" s="171">
        <v>0.99999964085118276</v>
      </c>
    </row>
    <row r="72" spans="1:17" ht="25.5" x14ac:dyDescent="0.2">
      <c r="A72" s="26" t="s">
        <v>18</v>
      </c>
      <c r="B72" s="21" t="s">
        <v>19</v>
      </c>
      <c r="C72" s="17">
        <v>27018000</v>
      </c>
      <c r="D72" s="17">
        <v>7142759.0199999996</v>
      </c>
      <c r="E72" s="57">
        <v>0.26437038344807162</v>
      </c>
      <c r="F72" s="17">
        <v>26783000</v>
      </c>
      <c r="G72" s="17">
        <v>9170778.75</v>
      </c>
      <c r="H72" s="57">
        <v>0.3424104375910092</v>
      </c>
      <c r="I72" s="17">
        <v>22494000</v>
      </c>
      <c r="J72" s="17">
        <v>10139797.379999999</v>
      </c>
      <c r="K72" s="57">
        <v>0.45077786876500398</v>
      </c>
      <c r="L72" s="17">
        <v>25904790</v>
      </c>
      <c r="M72" s="17">
        <v>16435544.189999998</v>
      </c>
      <c r="N72" s="57">
        <v>0.63445965746103317</v>
      </c>
      <c r="O72" s="17">
        <v>26885000</v>
      </c>
      <c r="P72" s="17">
        <v>21764609.710000001</v>
      </c>
      <c r="Q72" s="58">
        <v>0.8095447167565557</v>
      </c>
    </row>
    <row r="73" spans="1:17" x14ac:dyDescent="0.2">
      <c r="A73" s="11" t="s">
        <v>135</v>
      </c>
      <c r="B73" s="12" t="s">
        <v>182</v>
      </c>
      <c r="C73" s="23">
        <v>2000000</v>
      </c>
      <c r="D73" s="23">
        <v>73810</v>
      </c>
      <c r="E73" s="57">
        <v>3.6905E-2</v>
      </c>
      <c r="F73" s="23">
        <v>450000</v>
      </c>
      <c r="G73" s="23">
        <v>14140</v>
      </c>
      <c r="H73" s="57">
        <v>3.1422222222222219E-2</v>
      </c>
      <c r="I73" s="23">
        <v>175000</v>
      </c>
      <c r="J73" s="23">
        <v>30180</v>
      </c>
      <c r="K73" s="57">
        <v>0.17245714285714286</v>
      </c>
      <c r="L73" s="23">
        <v>350000</v>
      </c>
      <c r="M73" s="23">
        <v>5625</v>
      </c>
      <c r="N73" s="57">
        <v>1.607142857142857E-2</v>
      </c>
      <c r="O73" s="23">
        <v>100000</v>
      </c>
      <c r="P73" s="23">
        <v>26040</v>
      </c>
      <c r="Q73" s="171">
        <v>0.26040000000000002</v>
      </c>
    </row>
    <row r="74" spans="1:17" x14ac:dyDescent="0.2">
      <c r="A74" s="11" t="s">
        <v>20</v>
      </c>
      <c r="B74" s="12" t="s">
        <v>183</v>
      </c>
      <c r="C74" s="23">
        <v>12050000</v>
      </c>
      <c r="D74" s="23">
        <v>5918394.5999999996</v>
      </c>
      <c r="E74" s="57">
        <v>0.49115307883817422</v>
      </c>
      <c r="F74" s="23">
        <v>16525000</v>
      </c>
      <c r="G74" s="23">
        <v>4976562.4800000004</v>
      </c>
      <c r="H74" s="57">
        <v>0.30115355400907717</v>
      </c>
      <c r="I74" s="23">
        <v>9319000</v>
      </c>
      <c r="J74" s="23">
        <v>6575100</v>
      </c>
      <c r="K74" s="57">
        <v>0.70555853632363985</v>
      </c>
      <c r="L74" s="23">
        <v>13375000</v>
      </c>
      <c r="M74" s="23">
        <v>8888037.1199999992</v>
      </c>
      <c r="N74" s="57">
        <v>0.66452613981308406</v>
      </c>
      <c r="O74" s="23">
        <v>10675000</v>
      </c>
      <c r="P74" s="23">
        <v>7888650</v>
      </c>
      <c r="Q74" s="171">
        <v>0.73898360655737705</v>
      </c>
    </row>
    <row r="75" spans="1:17" x14ac:dyDescent="0.2">
      <c r="A75" s="11" t="s">
        <v>184</v>
      </c>
      <c r="B75" s="12" t="s">
        <v>185</v>
      </c>
      <c r="C75" s="23">
        <v>6050000</v>
      </c>
      <c r="D75" s="23">
        <v>305578.65999999997</v>
      </c>
      <c r="E75" s="57">
        <v>5.05088694214876E-2</v>
      </c>
      <c r="F75" s="23">
        <v>5000000</v>
      </c>
      <c r="G75" s="23">
        <v>1432777.94</v>
      </c>
      <c r="H75" s="57">
        <v>0.28655558799999997</v>
      </c>
      <c r="I75" s="23">
        <v>9000000</v>
      </c>
      <c r="J75" s="23">
        <v>1368502.96</v>
      </c>
      <c r="K75" s="57">
        <v>0.15205588444444443</v>
      </c>
      <c r="L75" s="23">
        <v>5761000</v>
      </c>
      <c r="M75" s="23">
        <v>4088005.96</v>
      </c>
      <c r="N75" s="57">
        <v>0.7096000624891512</v>
      </c>
      <c r="O75" s="23">
        <v>7900000</v>
      </c>
      <c r="P75" s="23">
        <v>6395937.5199999996</v>
      </c>
      <c r="Q75" s="171">
        <v>0.80961234430379736</v>
      </c>
    </row>
    <row r="76" spans="1:17" x14ac:dyDescent="0.2">
      <c r="A76" s="11" t="s">
        <v>274</v>
      </c>
      <c r="B76" s="12" t="s">
        <v>275</v>
      </c>
      <c r="C76" s="23">
        <v>6918000</v>
      </c>
      <c r="D76" s="23">
        <v>844975.76</v>
      </c>
      <c r="E76" s="57">
        <v>0.12214162474703671</v>
      </c>
      <c r="F76" s="23">
        <v>4808000</v>
      </c>
      <c r="G76" s="23">
        <v>2747298.33</v>
      </c>
      <c r="H76" s="57">
        <v>0.57140148294509152</v>
      </c>
      <c r="I76" s="23">
        <v>4000000</v>
      </c>
      <c r="J76" s="23">
        <v>2166014.42</v>
      </c>
      <c r="K76" s="57">
        <v>0.54150360499999994</v>
      </c>
      <c r="L76" s="23">
        <v>6418790</v>
      </c>
      <c r="M76" s="23">
        <v>3453876.11</v>
      </c>
      <c r="N76" s="57">
        <v>0.53808834842704001</v>
      </c>
      <c r="O76" s="23">
        <v>8210000</v>
      </c>
      <c r="P76" s="23">
        <v>7453982.1900000004</v>
      </c>
      <c r="Q76" s="171">
        <v>0.90791500487210719</v>
      </c>
    </row>
    <row r="77" spans="1:17" x14ac:dyDescent="0.2">
      <c r="A77" s="11"/>
      <c r="B77" s="12"/>
      <c r="C77" s="23"/>
      <c r="D77" s="23"/>
      <c r="E77" s="57">
        <v>0</v>
      </c>
      <c r="F77" s="23"/>
      <c r="G77" s="23"/>
      <c r="H77" s="57">
        <v>0</v>
      </c>
      <c r="I77" s="23"/>
      <c r="J77" s="23"/>
      <c r="K77" s="57">
        <v>0</v>
      </c>
      <c r="L77" s="23"/>
      <c r="M77" s="23"/>
      <c r="N77" s="57">
        <v>0</v>
      </c>
      <c r="O77" s="23"/>
      <c r="P77" s="23"/>
      <c r="Q77" s="171"/>
    </row>
    <row r="78" spans="1:17" ht="25.5" x14ac:dyDescent="0.2">
      <c r="A78" s="27" t="s">
        <v>21</v>
      </c>
      <c r="B78" s="28" t="s">
        <v>22</v>
      </c>
      <c r="C78" s="17">
        <v>55000000</v>
      </c>
      <c r="D78" s="17">
        <v>43946980.119999997</v>
      </c>
      <c r="E78" s="56">
        <v>0.79903600218181814</v>
      </c>
      <c r="F78" s="17">
        <v>61000000</v>
      </c>
      <c r="G78" s="17">
        <v>43973652.450000003</v>
      </c>
      <c r="H78" s="56">
        <v>0.72087954836065582</v>
      </c>
      <c r="I78" s="17">
        <v>55115000</v>
      </c>
      <c r="J78" s="17">
        <v>18412989.170000002</v>
      </c>
      <c r="K78" s="56">
        <v>0.33408308391544955</v>
      </c>
      <c r="L78" s="17">
        <v>56601986.299999997</v>
      </c>
      <c r="M78" s="17">
        <v>37611415.619999997</v>
      </c>
      <c r="N78" s="56">
        <v>0.66448932411405492</v>
      </c>
      <c r="O78" s="17">
        <v>48000000</v>
      </c>
      <c r="P78" s="17">
        <v>43302756.060000002</v>
      </c>
      <c r="Q78" s="58">
        <v>0.90214075125000004</v>
      </c>
    </row>
    <row r="79" spans="1:17" x14ac:dyDescent="0.2">
      <c r="A79" s="11" t="s">
        <v>23</v>
      </c>
      <c r="B79" s="12" t="s">
        <v>186</v>
      </c>
      <c r="C79" s="23">
        <v>55000000</v>
      </c>
      <c r="D79" s="23">
        <v>43946980.119999997</v>
      </c>
      <c r="E79" s="57">
        <v>0.79903600218181814</v>
      </c>
      <c r="F79" s="23">
        <v>61000000</v>
      </c>
      <c r="G79" s="23">
        <v>43973652.450000003</v>
      </c>
      <c r="H79" s="57">
        <v>0.72087954836065582</v>
      </c>
      <c r="I79" s="23">
        <v>55115000</v>
      </c>
      <c r="J79" s="23">
        <v>18412989.170000002</v>
      </c>
      <c r="K79" s="57">
        <v>0.33408308391544955</v>
      </c>
      <c r="L79" s="23">
        <v>56601986.299999997</v>
      </c>
      <c r="M79" s="23">
        <v>37611415.619999997</v>
      </c>
      <c r="N79" s="57">
        <v>0.66448932411405492</v>
      </c>
      <c r="O79" s="23">
        <v>48000000</v>
      </c>
      <c r="P79" s="23">
        <v>43302756.060000002</v>
      </c>
      <c r="Q79" s="171">
        <v>0.90214075125000004</v>
      </c>
    </row>
    <row r="80" spans="1:17" s="22" customFormat="1" ht="25.5" hidden="1" x14ac:dyDescent="0.2">
      <c r="A80" s="11" t="s">
        <v>187</v>
      </c>
      <c r="B80" s="12" t="s">
        <v>188</v>
      </c>
      <c r="C80" s="23">
        <v>0</v>
      </c>
      <c r="D80" s="23">
        <v>0</v>
      </c>
      <c r="E80" s="57">
        <v>0</v>
      </c>
      <c r="F80" s="23">
        <v>0</v>
      </c>
      <c r="G80" s="23">
        <v>0</v>
      </c>
      <c r="H80" s="57">
        <v>0</v>
      </c>
      <c r="I80" s="23">
        <v>0</v>
      </c>
      <c r="J80" s="23">
        <v>0</v>
      </c>
      <c r="K80" s="57">
        <v>0</v>
      </c>
      <c r="L80" s="23">
        <v>0</v>
      </c>
      <c r="M80" s="23">
        <v>0</v>
      </c>
      <c r="N80" s="57">
        <v>0</v>
      </c>
      <c r="O80" s="23"/>
      <c r="P80" s="23"/>
      <c r="Q80" s="171"/>
    </row>
    <row r="81" spans="1:17" x14ac:dyDescent="0.2">
      <c r="A81" s="26" t="s">
        <v>24</v>
      </c>
      <c r="B81" s="21" t="s">
        <v>25</v>
      </c>
      <c r="C81" s="17">
        <v>44064000</v>
      </c>
      <c r="D81" s="17">
        <v>31086215.5</v>
      </c>
      <c r="E81" s="56">
        <v>0.7054787468228032</v>
      </c>
      <c r="F81" s="17">
        <v>47814248</v>
      </c>
      <c r="G81" s="17">
        <v>35782017.649999999</v>
      </c>
      <c r="H81" s="56">
        <v>0.74835470903986612</v>
      </c>
      <c r="I81" s="17">
        <v>38150000</v>
      </c>
      <c r="J81" s="17">
        <v>34838854.980000004</v>
      </c>
      <c r="K81" s="56">
        <v>0.91320720786369602</v>
      </c>
      <c r="L81" s="17">
        <v>31449000</v>
      </c>
      <c r="M81" s="17">
        <v>27532619.029999997</v>
      </c>
      <c r="N81" s="56">
        <v>0.87546882349200283</v>
      </c>
      <c r="O81" s="17">
        <v>16611718</v>
      </c>
      <c r="P81" s="17">
        <v>15171524.039999999</v>
      </c>
      <c r="Q81" s="58">
        <v>0.91330252776985499</v>
      </c>
    </row>
    <row r="82" spans="1:17" x14ac:dyDescent="0.2">
      <c r="A82" s="11" t="s">
        <v>189</v>
      </c>
      <c r="B82" s="12" t="s">
        <v>190</v>
      </c>
      <c r="C82" s="23">
        <v>30900000</v>
      </c>
      <c r="D82" s="23">
        <v>27440935.5</v>
      </c>
      <c r="E82" s="57">
        <v>0.88805616504854368</v>
      </c>
      <c r="F82" s="23">
        <v>40000000</v>
      </c>
      <c r="G82" s="23">
        <v>31670266.800000001</v>
      </c>
      <c r="H82" s="57">
        <v>0.79175667000000005</v>
      </c>
      <c r="I82" s="23">
        <v>32325000</v>
      </c>
      <c r="J82" s="23">
        <v>30820369</v>
      </c>
      <c r="K82" s="57">
        <v>0.95345302397525133</v>
      </c>
      <c r="L82" s="23">
        <v>25517000</v>
      </c>
      <c r="M82" s="23">
        <v>23898681.25</v>
      </c>
      <c r="N82" s="57">
        <v>0.93657880040757147</v>
      </c>
      <c r="O82" s="23">
        <v>11945000</v>
      </c>
      <c r="P82" s="23">
        <v>11495145</v>
      </c>
      <c r="Q82" s="171">
        <v>0.96233947258267061</v>
      </c>
    </row>
    <row r="83" spans="1:17" ht="25.5" x14ac:dyDescent="0.2">
      <c r="A83" s="11" t="s">
        <v>26</v>
      </c>
      <c r="B83" s="12" t="s">
        <v>191</v>
      </c>
      <c r="C83" s="23">
        <v>9840000</v>
      </c>
      <c r="D83" s="23">
        <v>3626260</v>
      </c>
      <c r="E83" s="57">
        <v>0.36852235772357722</v>
      </c>
      <c r="F83" s="23">
        <v>4490248</v>
      </c>
      <c r="G83" s="23">
        <v>3987908.85</v>
      </c>
      <c r="H83" s="57">
        <v>0.88812663576711137</v>
      </c>
      <c r="I83" s="23">
        <v>4525000</v>
      </c>
      <c r="J83" s="23">
        <v>3807010.53</v>
      </c>
      <c r="K83" s="57">
        <v>0.84132829392265185</v>
      </c>
      <c r="L83" s="23">
        <v>3832000</v>
      </c>
      <c r="M83" s="23">
        <v>3292364.88</v>
      </c>
      <c r="N83" s="57">
        <v>0.85917663883089768</v>
      </c>
      <c r="O83" s="23">
        <v>3916718</v>
      </c>
      <c r="P83" s="23">
        <v>3242187.04</v>
      </c>
      <c r="Q83" s="171">
        <v>0.82778158652218514</v>
      </c>
    </row>
    <row r="84" spans="1:17" ht="25.5" x14ac:dyDescent="0.2">
      <c r="A84" s="11" t="s">
        <v>348</v>
      </c>
      <c r="B84" s="12" t="s">
        <v>349</v>
      </c>
      <c r="C84" s="23">
        <v>3324000</v>
      </c>
      <c r="D84" s="23">
        <v>19020</v>
      </c>
      <c r="E84" s="57">
        <v>5.7220216606498195E-3</v>
      </c>
      <c r="F84" s="23">
        <v>3324000</v>
      </c>
      <c r="G84" s="23">
        <v>123842</v>
      </c>
      <c r="H84" s="57">
        <v>3.7256919374247896E-2</v>
      </c>
      <c r="I84" s="23">
        <v>1300000</v>
      </c>
      <c r="J84" s="23">
        <v>211475.45</v>
      </c>
      <c r="K84" s="57">
        <v>0.16267342307692309</v>
      </c>
      <c r="L84" s="23">
        <v>2100000</v>
      </c>
      <c r="M84" s="23">
        <v>341572.9</v>
      </c>
      <c r="N84" s="57">
        <v>0.16265376190476191</v>
      </c>
      <c r="O84" s="23">
        <v>750000</v>
      </c>
      <c r="P84" s="23">
        <v>434192</v>
      </c>
      <c r="Q84" s="171">
        <v>0.5789226666666667</v>
      </c>
    </row>
    <row r="85" spans="1:17" ht="25.5" x14ac:dyDescent="0.2">
      <c r="A85" s="29" t="s">
        <v>27</v>
      </c>
      <c r="B85" s="30" t="s">
        <v>28</v>
      </c>
      <c r="C85" s="17">
        <v>71540000</v>
      </c>
      <c r="D85" s="17">
        <v>53917202.18</v>
      </c>
      <c r="E85" s="56">
        <v>0.75366511294380767</v>
      </c>
      <c r="F85" s="17">
        <v>58168000</v>
      </c>
      <c r="G85" s="17">
        <v>42710272.710000001</v>
      </c>
      <c r="H85" s="56">
        <v>0.73425719828771829</v>
      </c>
      <c r="I85" s="17">
        <v>22250000</v>
      </c>
      <c r="J85" s="17">
        <v>15510770.370000001</v>
      </c>
      <c r="K85" s="56">
        <v>0.69711327505617982</v>
      </c>
      <c r="L85" s="17">
        <v>21886000</v>
      </c>
      <c r="M85" s="17">
        <v>10266990.08</v>
      </c>
      <c r="N85" s="56">
        <v>0.46911222151146853</v>
      </c>
      <c r="O85" s="17">
        <v>10165772</v>
      </c>
      <c r="P85" s="17">
        <v>5217607.62</v>
      </c>
      <c r="Q85" s="58">
        <v>0.51325247310287891</v>
      </c>
    </row>
    <row r="86" spans="1:17" ht="25.5" x14ac:dyDescent="0.2">
      <c r="A86" s="11" t="s">
        <v>85</v>
      </c>
      <c r="B86" s="12" t="s">
        <v>192</v>
      </c>
      <c r="C86" s="23">
        <v>29500000</v>
      </c>
      <c r="D86" s="23">
        <v>29457071.879999999</v>
      </c>
      <c r="E86" s="57">
        <v>0.99854480949152535</v>
      </c>
      <c r="F86" s="23">
        <v>30000000</v>
      </c>
      <c r="G86" s="23">
        <v>29999725.879999999</v>
      </c>
      <c r="H86" s="57">
        <v>0.99999086266666659</v>
      </c>
      <c r="I86" s="23">
        <v>0</v>
      </c>
      <c r="J86" s="23">
        <v>0</v>
      </c>
      <c r="K86" s="57">
        <v>0</v>
      </c>
      <c r="L86" s="23">
        <v>1000</v>
      </c>
      <c r="M86" s="23">
        <v>0</v>
      </c>
      <c r="N86" s="57">
        <v>0</v>
      </c>
      <c r="O86" s="23">
        <v>0</v>
      </c>
      <c r="P86" s="23">
        <v>0</v>
      </c>
      <c r="Q86" s="171">
        <v>0</v>
      </c>
    </row>
    <row r="87" spans="1:17" ht="25.5" hidden="1" x14ac:dyDescent="0.2">
      <c r="A87" s="11" t="s">
        <v>193</v>
      </c>
      <c r="B87" s="12" t="s">
        <v>194</v>
      </c>
      <c r="C87" s="23">
        <v>0</v>
      </c>
      <c r="D87" s="23">
        <v>0</v>
      </c>
      <c r="E87" s="57">
        <v>0</v>
      </c>
      <c r="F87" s="23">
        <v>0</v>
      </c>
      <c r="G87" s="23">
        <v>0</v>
      </c>
      <c r="H87" s="57">
        <v>0</v>
      </c>
      <c r="I87" s="23">
        <v>0</v>
      </c>
      <c r="J87" s="23">
        <v>0</v>
      </c>
      <c r="K87" s="57">
        <v>0</v>
      </c>
      <c r="L87" s="23">
        <v>0</v>
      </c>
      <c r="M87" s="23">
        <v>0</v>
      </c>
      <c r="N87" s="57">
        <v>0</v>
      </c>
      <c r="O87" s="23"/>
      <c r="P87" s="23"/>
      <c r="Q87" s="171"/>
    </row>
    <row r="88" spans="1:17" ht="25.5" hidden="1" x14ac:dyDescent="0.2">
      <c r="A88" s="11" t="s">
        <v>86</v>
      </c>
      <c r="B88" s="12" t="s">
        <v>195</v>
      </c>
      <c r="C88" s="23">
        <v>0</v>
      </c>
      <c r="D88" s="23">
        <v>0</v>
      </c>
      <c r="E88" s="57">
        <v>0</v>
      </c>
      <c r="F88" s="23">
        <v>0</v>
      </c>
      <c r="G88" s="23">
        <v>0</v>
      </c>
      <c r="H88" s="57">
        <v>0</v>
      </c>
      <c r="I88" s="23">
        <v>0</v>
      </c>
      <c r="J88" s="23">
        <v>0</v>
      </c>
      <c r="K88" s="57">
        <v>0</v>
      </c>
      <c r="L88" s="23">
        <v>0</v>
      </c>
      <c r="M88" s="23">
        <v>0</v>
      </c>
      <c r="N88" s="57">
        <v>0</v>
      </c>
      <c r="O88" s="23"/>
      <c r="P88" s="23"/>
      <c r="Q88" s="171"/>
    </row>
    <row r="89" spans="1:17" ht="38.25" hidden="1" x14ac:dyDescent="0.2">
      <c r="A89" s="11" t="s">
        <v>29</v>
      </c>
      <c r="B89" s="12" t="s">
        <v>196</v>
      </c>
      <c r="C89" s="23">
        <v>0</v>
      </c>
      <c r="D89" s="23">
        <v>0</v>
      </c>
      <c r="E89" s="57">
        <v>0</v>
      </c>
      <c r="F89" s="23">
        <v>0</v>
      </c>
      <c r="G89" s="23">
        <v>0</v>
      </c>
      <c r="H89" s="57">
        <v>0</v>
      </c>
      <c r="I89" s="23">
        <v>0</v>
      </c>
      <c r="J89" s="23">
        <v>0</v>
      </c>
      <c r="K89" s="57">
        <v>0</v>
      </c>
      <c r="L89" s="23">
        <v>0</v>
      </c>
      <c r="M89" s="23">
        <v>0</v>
      </c>
      <c r="N89" s="57">
        <v>0</v>
      </c>
      <c r="O89" s="23"/>
      <c r="P89" s="23"/>
      <c r="Q89" s="171"/>
    </row>
    <row r="90" spans="1:17" s="22" customFormat="1" ht="25.5" x14ac:dyDescent="0.2">
      <c r="A90" s="11" t="s">
        <v>30</v>
      </c>
      <c r="B90" s="12" t="s">
        <v>197</v>
      </c>
      <c r="C90" s="23">
        <v>24200000</v>
      </c>
      <c r="D90" s="23">
        <v>13459885.869999999</v>
      </c>
      <c r="E90" s="57">
        <v>0.55619363099173547</v>
      </c>
      <c r="F90" s="23">
        <v>16500000</v>
      </c>
      <c r="G90" s="23">
        <v>8600523.5199999996</v>
      </c>
      <c r="H90" s="57">
        <v>0.52124384969696969</v>
      </c>
      <c r="I90" s="23">
        <v>17500000</v>
      </c>
      <c r="J90" s="23">
        <v>12627909.970000001</v>
      </c>
      <c r="K90" s="57">
        <v>0.72159485542857149</v>
      </c>
      <c r="L90" s="23">
        <v>13205000</v>
      </c>
      <c r="M90" s="23">
        <v>4650860.43</v>
      </c>
      <c r="N90" s="57">
        <v>0.35220450056796665</v>
      </c>
      <c r="O90" s="23">
        <v>3994000</v>
      </c>
      <c r="P90" s="23">
        <v>1784081.56</v>
      </c>
      <c r="Q90" s="171">
        <v>0.44669042563845768</v>
      </c>
    </row>
    <row r="91" spans="1:17" ht="25.5" x14ac:dyDescent="0.2">
      <c r="A91" s="11" t="s">
        <v>133</v>
      </c>
      <c r="B91" s="12" t="s">
        <v>198</v>
      </c>
      <c r="C91" s="23">
        <v>1280000</v>
      </c>
      <c r="D91" s="23">
        <v>310000</v>
      </c>
      <c r="E91" s="57">
        <v>0.2421875</v>
      </c>
      <c r="F91" s="23">
        <v>3000000</v>
      </c>
      <c r="G91" s="23">
        <v>906000</v>
      </c>
      <c r="H91" s="57">
        <v>0.30199999999999999</v>
      </c>
      <c r="I91" s="23">
        <v>750000</v>
      </c>
      <c r="J91" s="23">
        <v>298000</v>
      </c>
      <c r="K91" s="57">
        <v>0.39733333333333332</v>
      </c>
      <c r="L91" s="23">
        <v>700000</v>
      </c>
      <c r="M91" s="23">
        <v>555000</v>
      </c>
      <c r="N91" s="57">
        <v>0.79285714285714282</v>
      </c>
      <c r="O91" s="23">
        <v>201790</v>
      </c>
      <c r="P91" s="23">
        <v>201790</v>
      </c>
      <c r="Q91" s="171">
        <v>1</v>
      </c>
    </row>
    <row r="92" spans="1:17" ht="25.5" x14ac:dyDescent="0.2">
      <c r="A92" s="11" t="s">
        <v>31</v>
      </c>
      <c r="B92" s="12" t="s">
        <v>278</v>
      </c>
      <c r="C92" s="23">
        <v>5960000</v>
      </c>
      <c r="D92" s="23">
        <v>4238024.21</v>
      </c>
      <c r="E92" s="57">
        <v>0.71107788758389257</v>
      </c>
      <c r="F92" s="23">
        <v>7500000</v>
      </c>
      <c r="G92" s="23">
        <v>3204023.31</v>
      </c>
      <c r="H92" s="57">
        <v>0.427203108</v>
      </c>
      <c r="I92" s="23">
        <v>4000000</v>
      </c>
      <c r="J92" s="23">
        <v>2584860.4</v>
      </c>
      <c r="K92" s="57">
        <v>0.64621509999999993</v>
      </c>
      <c r="L92" s="23">
        <v>7680000</v>
      </c>
      <c r="M92" s="23">
        <v>4771129.6500000004</v>
      </c>
      <c r="N92" s="57">
        <v>0.62124083984375</v>
      </c>
      <c r="O92" s="23">
        <v>4369982</v>
      </c>
      <c r="P92" s="23">
        <v>3231736.06</v>
      </c>
      <c r="Q92" s="171">
        <v>0.73953074863923929</v>
      </c>
    </row>
    <row r="93" spans="1:17" ht="38.25" x14ac:dyDescent="0.2">
      <c r="A93" s="11" t="s">
        <v>32</v>
      </c>
      <c r="B93" s="12" t="s">
        <v>199</v>
      </c>
      <c r="C93" s="23">
        <v>10000000</v>
      </c>
      <c r="D93" s="23">
        <v>6452220.2199999997</v>
      </c>
      <c r="E93" s="57">
        <v>0.64522202200000001</v>
      </c>
      <c r="F93" s="23">
        <v>668000</v>
      </c>
      <c r="G93" s="23">
        <v>0</v>
      </c>
      <c r="H93" s="57">
        <v>0</v>
      </c>
      <c r="I93" s="23">
        <v>0</v>
      </c>
      <c r="J93" s="23">
        <v>0</v>
      </c>
      <c r="K93" s="57">
        <v>0</v>
      </c>
      <c r="L93" s="23">
        <v>300000</v>
      </c>
      <c r="M93" s="23">
        <v>290000</v>
      </c>
      <c r="N93" s="57">
        <v>0.96666666666666667</v>
      </c>
      <c r="O93" s="23">
        <v>0</v>
      </c>
      <c r="P93" s="23">
        <v>0</v>
      </c>
      <c r="Q93" s="171">
        <v>0</v>
      </c>
    </row>
    <row r="94" spans="1:17" ht="25.5" x14ac:dyDescent="0.2">
      <c r="A94" s="11" t="s">
        <v>33</v>
      </c>
      <c r="B94" s="12" t="s">
        <v>279</v>
      </c>
      <c r="C94" s="23">
        <v>600000</v>
      </c>
      <c r="D94" s="23">
        <v>0</v>
      </c>
      <c r="E94" s="57">
        <v>0</v>
      </c>
      <c r="F94" s="23">
        <v>500000</v>
      </c>
      <c r="G94" s="23">
        <v>0</v>
      </c>
      <c r="H94" s="57">
        <v>0</v>
      </c>
      <c r="I94" s="23">
        <v>0</v>
      </c>
      <c r="J94" s="23">
        <v>0</v>
      </c>
      <c r="K94" s="57">
        <v>0</v>
      </c>
      <c r="L94" s="23">
        <v>0</v>
      </c>
      <c r="M94" s="23">
        <v>0</v>
      </c>
      <c r="N94" s="57">
        <v>0</v>
      </c>
      <c r="O94" s="23">
        <v>1600000</v>
      </c>
      <c r="P94" s="23">
        <v>0</v>
      </c>
      <c r="Q94" s="171">
        <v>0</v>
      </c>
    </row>
    <row r="95" spans="1:17" x14ac:dyDescent="0.2">
      <c r="A95" s="26" t="s">
        <v>272</v>
      </c>
      <c r="B95" s="12"/>
      <c r="C95" s="17">
        <v>2130000</v>
      </c>
      <c r="D95" s="17">
        <v>976880</v>
      </c>
      <c r="E95" s="56">
        <v>0.45862910798122064</v>
      </c>
      <c r="F95" s="17">
        <v>2500000</v>
      </c>
      <c r="G95" s="17">
        <v>512875</v>
      </c>
      <c r="H95" s="56">
        <v>0.20515</v>
      </c>
      <c r="I95" s="17">
        <v>2700000</v>
      </c>
      <c r="J95" s="17">
        <v>1270280</v>
      </c>
      <c r="K95" s="56">
        <v>0.4704740740740741</v>
      </c>
      <c r="L95" s="17">
        <v>2500000</v>
      </c>
      <c r="M95" s="17">
        <v>519352</v>
      </c>
      <c r="N95" s="56">
        <v>0.2077408</v>
      </c>
      <c r="O95" s="17">
        <v>4000000</v>
      </c>
      <c r="P95" s="17">
        <v>3041758</v>
      </c>
      <c r="Q95" s="58">
        <v>0.76043950000000005</v>
      </c>
    </row>
    <row r="96" spans="1:17" ht="25.5" hidden="1" x14ac:dyDescent="0.2">
      <c r="A96" s="11" t="s">
        <v>200</v>
      </c>
      <c r="B96" s="12" t="s">
        <v>201</v>
      </c>
      <c r="C96" s="23">
        <v>0</v>
      </c>
      <c r="D96" s="23">
        <v>0</v>
      </c>
      <c r="E96" s="57">
        <v>0</v>
      </c>
      <c r="F96" s="23">
        <v>0</v>
      </c>
      <c r="G96" s="23">
        <v>0</v>
      </c>
      <c r="H96" s="57">
        <v>0</v>
      </c>
      <c r="I96" s="23">
        <v>0</v>
      </c>
      <c r="J96" s="23">
        <v>0</v>
      </c>
      <c r="K96" s="57">
        <v>0</v>
      </c>
      <c r="L96" s="23">
        <v>0</v>
      </c>
      <c r="M96" s="23">
        <v>0</v>
      </c>
      <c r="N96" s="57">
        <v>0</v>
      </c>
      <c r="O96" s="23"/>
      <c r="P96" s="23"/>
      <c r="Q96" s="171"/>
    </row>
    <row r="97" spans="1:17" hidden="1" x14ac:dyDescent="0.2">
      <c r="A97" s="11" t="s">
        <v>332</v>
      </c>
      <c r="B97" s="12" t="s">
        <v>333</v>
      </c>
      <c r="C97" s="23">
        <v>0</v>
      </c>
      <c r="D97" s="23">
        <v>0</v>
      </c>
      <c r="E97" s="57">
        <v>0</v>
      </c>
      <c r="F97" s="23">
        <v>0</v>
      </c>
      <c r="G97" s="23">
        <v>0</v>
      </c>
      <c r="H97" s="57">
        <v>0</v>
      </c>
      <c r="I97" s="23">
        <v>0</v>
      </c>
      <c r="J97" s="23">
        <v>0</v>
      </c>
      <c r="K97" s="57">
        <v>0</v>
      </c>
      <c r="L97" s="23">
        <v>0</v>
      </c>
      <c r="M97" s="23">
        <v>0</v>
      </c>
      <c r="N97" s="57">
        <v>0</v>
      </c>
      <c r="O97" s="23"/>
      <c r="P97" s="23"/>
      <c r="Q97" s="171"/>
    </row>
    <row r="98" spans="1:17" x14ac:dyDescent="0.2">
      <c r="A98" s="11" t="s">
        <v>142</v>
      </c>
      <c r="B98" s="12" t="s">
        <v>202</v>
      </c>
      <c r="C98" s="23">
        <v>2130000</v>
      </c>
      <c r="D98" s="23">
        <v>976880</v>
      </c>
      <c r="E98" s="57">
        <v>0.45862910798122064</v>
      </c>
      <c r="F98" s="23">
        <v>2500000</v>
      </c>
      <c r="G98" s="23">
        <v>512875</v>
      </c>
      <c r="H98" s="57">
        <v>0.20515</v>
      </c>
      <c r="I98" s="23">
        <v>2700000</v>
      </c>
      <c r="J98" s="23">
        <v>1270280</v>
      </c>
      <c r="K98" s="57">
        <v>0.4704740740740741</v>
      </c>
      <c r="L98" s="23">
        <v>2500000</v>
      </c>
      <c r="M98" s="23">
        <v>519352</v>
      </c>
      <c r="N98" s="57">
        <v>0.2077408</v>
      </c>
      <c r="O98" s="23">
        <v>4000000</v>
      </c>
      <c r="P98" s="23">
        <v>3041758</v>
      </c>
      <c r="Q98" s="171">
        <v>0.76043950000000005</v>
      </c>
    </row>
    <row r="99" spans="1:17" x14ac:dyDescent="0.2">
      <c r="A99" s="26" t="s">
        <v>34</v>
      </c>
      <c r="B99" s="31" t="s">
        <v>35</v>
      </c>
      <c r="C99" s="17">
        <v>2484000</v>
      </c>
      <c r="D99" s="17">
        <v>415000</v>
      </c>
      <c r="E99" s="56">
        <v>0.16706924315619967</v>
      </c>
      <c r="F99" s="17">
        <v>3337000</v>
      </c>
      <c r="G99" s="17">
        <v>813806</v>
      </c>
      <c r="H99" s="56">
        <v>0.24387353910698231</v>
      </c>
      <c r="I99" s="17">
        <v>2500000</v>
      </c>
      <c r="J99" s="17">
        <v>509551</v>
      </c>
      <c r="K99" s="56">
        <v>0.20382040000000001</v>
      </c>
      <c r="L99" s="17">
        <v>2500000</v>
      </c>
      <c r="M99" s="17">
        <v>598047</v>
      </c>
      <c r="N99" s="56">
        <v>0.23921880000000001</v>
      </c>
      <c r="O99" s="17">
        <v>1750000</v>
      </c>
      <c r="P99" s="17">
        <v>349127</v>
      </c>
      <c r="Q99" s="58">
        <v>0.19950114285714285</v>
      </c>
    </row>
    <row r="100" spans="1:17" x14ac:dyDescent="0.2">
      <c r="A100" s="11" t="s">
        <v>203</v>
      </c>
      <c r="B100" s="12" t="s">
        <v>204</v>
      </c>
      <c r="C100" s="23">
        <v>337000</v>
      </c>
      <c r="D100" s="23">
        <v>0</v>
      </c>
      <c r="E100" s="57">
        <v>0</v>
      </c>
      <c r="F100" s="23">
        <v>337000</v>
      </c>
      <c r="G100" s="23">
        <v>0</v>
      </c>
      <c r="H100" s="57">
        <v>0</v>
      </c>
      <c r="I100" s="23">
        <v>0</v>
      </c>
      <c r="J100" s="23">
        <v>0</v>
      </c>
      <c r="K100" s="57">
        <v>0</v>
      </c>
      <c r="L100" s="23">
        <v>0</v>
      </c>
      <c r="M100" s="23">
        <v>0</v>
      </c>
      <c r="N100" s="57">
        <v>0</v>
      </c>
      <c r="O100" s="23"/>
      <c r="P100" s="23"/>
      <c r="Q100" s="171"/>
    </row>
    <row r="101" spans="1:17" x14ac:dyDescent="0.2">
      <c r="A101" s="11" t="s">
        <v>205</v>
      </c>
      <c r="B101" s="12" t="s">
        <v>206</v>
      </c>
      <c r="C101" s="23">
        <v>2147000</v>
      </c>
      <c r="D101" s="23">
        <v>415000</v>
      </c>
      <c r="E101" s="57">
        <v>0.19329296693060083</v>
      </c>
      <c r="F101" s="23">
        <v>3000000</v>
      </c>
      <c r="G101" s="23">
        <v>813806</v>
      </c>
      <c r="H101" s="57">
        <v>0.27126866666666666</v>
      </c>
      <c r="I101" s="23">
        <v>2500000</v>
      </c>
      <c r="J101" s="23">
        <v>509551</v>
      </c>
      <c r="K101" s="57">
        <v>0.20382040000000001</v>
      </c>
      <c r="L101" s="23">
        <v>2500000</v>
      </c>
      <c r="M101" s="23">
        <v>598047</v>
      </c>
      <c r="N101" s="57">
        <v>0.23921880000000001</v>
      </c>
      <c r="O101" s="23">
        <v>1750000</v>
      </c>
      <c r="P101" s="23">
        <v>349127</v>
      </c>
      <c r="Q101" s="171">
        <v>0.19950114285714285</v>
      </c>
    </row>
    <row r="102" spans="1:17" ht="25.5" hidden="1" x14ac:dyDescent="0.2">
      <c r="A102" s="11" t="s">
        <v>36</v>
      </c>
      <c r="B102" s="12" t="s">
        <v>207</v>
      </c>
      <c r="C102" s="23">
        <v>0</v>
      </c>
      <c r="D102" s="23">
        <v>0</v>
      </c>
      <c r="E102" s="57">
        <v>0</v>
      </c>
      <c r="F102" s="23">
        <v>0</v>
      </c>
      <c r="G102" s="23">
        <v>0</v>
      </c>
      <c r="H102" s="57">
        <v>0</v>
      </c>
      <c r="I102" s="23">
        <v>0</v>
      </c>
      <c r="J102" s="23">
        <v>0</v>
      </c>
      <c r="K102" s="57">
        <v>0</v>
      </c>
      <c r="L102" s="23">
        <v>0</v>
      </c>
      <c r="M102" s="23">
        <v>0</v>
      </c>
      <c r="N102" s="57">
        <v>0</v>
      </c>
      <c r="O102" s="23"/>
      <c r="P102" s="23"/>
      <c r="Q102" s="171"/>
    </row>
    <row r="103" spans="1:17" ht="25.5" x14ac:dyDescent="0.2">
      <c r="A103" s="20">
        <v>2</v>
      </c>
      <c r="B103" s="21" t="s">
        <v>37</v>
      </c>
      <c r="C103" s="17">
        <v>176315271</v>
      </c>
      <c r="D103" s="17">
        <v>121561613.75</v>
      </c>
      <c r="E103" s="56">
        <v>0.68945595614346988</v>
      </c>
      <c r="F103" s="17">
        <v>149510698.72</v>
      </c>
      <c r="G103" s="17">
        <v>96717210.710000008</v>
      </c>
      <c r="H103" s="56">
        <v>0.64689157055663049</v>
      </c>
      <c r="I103" s="17">
        <v>100693670.78999999</v>
      </c>
      <c r="J103" s="17">
        <v>89242904.620000005</v>
      </c>
      <c r="K103" s="56">
        <v>0.88628117258848427</v>
      </c>
      <c r="L103" s="17">
        <v>84563350</v>
      </c>
      <c r="M103" s="17">
        <v>77612609.50999999</v>
      </c>
      <c r="N103" s="56">
        <v>0.91780433852253951</v>
      </c>
      <c r="O103" s="17">
        <v>62210241</v>
      </c>
      <c r="P103" s="17">
        <v>56367728.530000001</v>
      </c>
      <c r="Q103" s="58">
        <v>0.90608439420769971</v>
      </c>
    </row>
    <row r="104" spans="1:17" ht="25.5" x14ac:dyDescent="0.2">
      <c r="A104" s="20" t="s">
        <v>38</v>
      </c>
      <c r="B104" s="21" t="s">
        <v>39</v>
      </c>
      <c r="C104" s="17">
        <v>70526542</v>
      </c>
      <c r="D104" s="17">
        <v>56165208.409999996</v>
      </c>
      <c r="E104" s="56">
        <v>0.79636980372580857</v>
      </c>
      <c r="F104" s="17">
        <v>58620725</v>
      </c>
      <c r="G104" s="17">
        <v>31056534.750000004</v>
      </c>
      <c r="H104" s="56">
        <v>0.52978762630451948</v>
      </c>
      <c r="I104" s="17">
        <v>30962264.789999999</v>
      </c>
      <c r="J104" s="17">
        <v>28826169.82</v>
      </c>
      <c r="K104" s="56">
        <v>0.93100973121675834</v>
      </c>
      <c r="L104" s="17">
        <v>34511210</v>
      </c>
      <c r="M104" s="17">
        <v>28436014.099999998</v>
      </c>
      <c r="N104" s="56">
        <v>0.8239645639779074</v>
      </c>
      <c r="O104" s="17">
        <v>26747413</v>
      </c>
      <c r="P104" s="17">
        <v>22746314.670000002</v>
      </c>
      <c r="Q104" s="58">
        <v>0.85041176393395512</v>
      </c>
    </row>
    <row r="105" spans="1:17" x14ac:dyDescent="0.2">
      <c r="A105" s="11" t="s">
        <v>40</v>
      </c>
      <c r="B105" s="12" t="s">
        <v>208</v>
      </c>
      <c r="C105" s="23">
        <v>31057000</v>
      </c>
      <c r="D105" s="23">
        <v>21614435</v>
      </c>
      <c r="E105" s="57">
        <v>0.69596017000998167</v>
      </c>
      <c r="F105" s="23">
        <v>30720000</v>
      </c>
      <c r="G105" s="23">
        <v>15891848.23</v>
      </c>
      <c r="H105" s="57">
        <v>0.51731276790364589</v>
      </c>
      <c r="I105" s="23">
        <v>26468000</v>
      </c>
      <c r="J105" s="23">
        <v>24514583.940000001</v>
      </c>
      <c r="K105" s="57">
        <v>0.92619706589088713</v>
      </c>
      <c r="L105" s="23">
        <v>30000000</v>
      </c>
      <c r="M105" s="23">
        <v>24193969</v>
      </c>
      <c r="N105" s="57">
        <v>0.80646563333333332</v>
      </c>
      <c r="O105" s="23">
        <v>22050000</v>
      </c>
      <c r="P105" s="23">
        <v>18171878.489999998</v>
      </c>
      <c r="Q105" s="171">
        <v>0.82412147346938769</v>
      </c>
    </row>
    <row r="106" spans="1:17" ht="25.5" x14ac:dyDescent="0.2">
      <c r="A106" s="11" t="s">
        <v>131</v>
      </c>
      <c r="B106" s="12" t="s">
        <v>209</v>
      </c>
      <c r="C106" s="23">
        <v>8015600</v>
      </c>
      <c r="D106" s="23">
        <v>7898420.0899999999</v>
      </c>
      <c r="E106" s="57">
        <v>0.9853810182643844</v>
      </c>
      <c r="F106" s="23">
        <v>15236050</v>
      </c>
      <c r="G106" s="23">
        <v>8799694.6500000004</v>
      </c>
      <c r="H106" s="57">
        <v>0.57755748044932909</v>
      </c>
      <c r="I106" s="23">
        <v>2945500</v>
      </c>
      <c r="J106" s="23">
        <v>2945500</v>
      </c>
      <c r="K106" s="57">
        <v>1</v>
      </c>
      <c r="L106" s="23">
        <v>3246210</v>
      </c>
      <c r="M106" s="23">
        <v>3246210</v>
      </c>
      <c r="N106" s="57">
        <v>1</v>
      </c>
      <c r="O106" s="23">
        <v>3599413</v>
      </c>
      <c r="P106" s="23">
        <v>3599412.18</v>
      </c>
      <c r="Q106" s="171">
        <v>0.99999977218507574</v>
      </c>
    </row>
    <row r="107" spans="1:17" hidden="1" x14ac:dyDescent="0.2">
      <c r="A107" s="11" t="s">
        <v>273</v>
      </c>
      <c r="B107" s="12" t="s">
        <v>210</v>
      </c>
      <c r="C107" s="23">
        <v>0</v>
      </c>
      <c r="D107" s="23">
        <v>0</v>
      </c>
      <c r="E107" s="57">
        <v>0</v>
      </c>
      <c r="F107" s="23">
        <v>0</v>
      </c>
      <c r="G107" s="23">
        <v>0</v>
      </c>
      <c r="H107" s="57">
        <v>0</v>
      </c>
      <c r="I107" s="23">
        <v>0</v>
      </c>
      <c r="J107" s="23">
        <v>0</v>
      </c>
      <c r="K107" s="57">
        <v>0</v>
      </c>
      <c r="L107" s="23">
        <v>0</v>
      </c>
      <c r="M107" s="23">
        <v>0</v>
      </c>
      <c r="N107" s="57">
        <v>0</v>
      </c>
      <c r="O107" s="23"/>
      <c r="P107" s="23"/>
      <c r="Q107" s="171"/>
    </row>
    <row r="108" spans="1:17" x14ac:dyDescent="0.2">
      <c r="A108" s="11" t="s">
        <v>41</v>
      </c>
      <c r="B108" s="12" t="s">
        <v>211</v>
      </c>
      <c r="C108" s="23">
        <v>28032942</v>
      </c>
      <c r="D108" s="23">
        <v>23249700.32</v>
      </c>
      <c r="E108" s="57">
        <v>0.82937068538864023</v>
      </c>
      <c r="F108" s="23">
        <v>10536175</v>
      </c>
      <c r="G108" s="23">
        <v>5665523.8700000001</v>
      </c>
      <c r="H108" s="57">
        <v>0.53772112460166999</v>
      </c>
      <c r="I108" s="23">
        <v>348764.79</v>
      </c>
      <c r="J108" s="23">
        <v>207161.88</v>
      </c>
      <c r="K108" s="57">
        <v>0.59398736896577209</v>
      </c>
      <c r="L108" s="23">
        <v>100000</v>
      </c>
      <c r="M108" s="23">
        <v>32477.9</v>
      </c>
      <c r="N108" s="57">
        <v>0.32477900000000004</v>
      </c>
      <c r="O108" s="23">
        <v>600000</v>
      </c>
      <c r="P108" s="23">
        <v>480000</v>
      </c>
      <c r="Q108" s="171">
        <v>0.8</v>
      </c>
    </row>
    <row r="109" spans="1:17" x14ac:dyDescent="0.2">
      <c r="A109" s="11" t="s">
        <v>42</v>
      </c>
      <c r="B109" s="12" t="s">
        <v>212</v>
      </c>
      <c r="C109" s="23">
        <v>3421000</v>
      </c>
      <c r="D109" s="23">
        <v>3402653</v>
      </c>
      <c r="E109" s="57">
        <v>0.99463694826074245</v>
      </c>
      <c r="F109" s="23">
        <v>2128500</v>
      </c>
      <c r="G109" s="23">
        <v>699468</v>
      </c>
      <c r="H109" s="57">
        <v>0.32862015503875969</v>
      </c>
      <c r="I109" s="23">
        <v>1200000</v>
      </c>
      <c r="J109" s="23">
        <v>1158924</v>
      </c>
      <c r="K109" s="57">
        <v>0.96577000000000002</v>
      </c>
      <c r="L109" s="23">
        <v>1165000</v>
      </c>
      <c r="M109" s="23">
        <v>963357.2</v>
      </c>
      <c r="N109" s="57">
        <v>0.82691605150214587</v>
      </c>
      <c r="O109" s="23">
        <v>498000</v>
      </c>
      <c r="P109" s="23">
        <v>495024</v>
      </c>
      <c r="Q109" s="171">
        <v>0.99402409638554212</v>
      </c>
    </row>
    <row r="110" spans="1:17" s="22" customFormat="1" ht="25.5" x14ac:dyDescent="0.2">
      <c r="A110" s="29" t="s">
        <v>43</v>
      </c>
      <c r="B110" s="32" t="s">
        <v>44</v>
      </c>
      <c r="C110" s="17">
        <v>6758000</v>
      </c>
      <c r="D110" s="17">
        <v>5114647.71</v>
      </c>
      <c r="E110" s="56">
        <v>0.7568286046167505</v>
      </c>
      <c r="F110" s="17">
        <v>6000000</v>
      </c>
      <c r="G110" s="17">
        <v>4498113.45</v>
      </c>
      <c r="H110" s="56">
        <v>0.74968557499999999</v>
      </c>
      <c r="I110" s="17">
        <v>6060000</v>
      </c>
      <c r="J110" s="17">
        <v>5493908.4299999997</v>
      </c>
      <c r="K110" s="56">
        <v>0.90658554950495041</v>
      </c>
      <c r="L110" s="17">
        <v>5998000</v>
      </c>
      <c r="M110" s="17">
        <v>5992012.3499999996</v>
      </c>
      <c r="N110" s="56">
        <v>0.99900172557519162</v>
      </c>
      <c r="O110" s="17">
        <v>2969648</v>
      </c>
      <c r="P110" s="17">
        <v>2969647.6</v>
      </c>
      <c r="Q110" s="58">
        <v>0.99999986530390139</v>
      </c>
    </row>
    <row r="111" spans="1:17" s="22" customFormat="1" ht="25.5" hidden="1" x14ac:dyDescent="0.2">
      <c r="A111" s="11" t="s">
        <v>141</v>
      </c>
      <c r="B111" s="12" t="s">
        <v>213</v>
      </c>
      <c r="C111" s="23">
        <v>0</v>
      </c>
      <c r="D111" s="23">
        <v>0</v>
      </c>
      <c r="E111" s="57">
        <v>0</v>
      </c>
      <c r="F111" s="23">
        <v>0</v>
      </c>
      <c r="G111" s="23">
        <v>0</v>
      </c>
      <c r="H111" s="57">
        <v>0</v>
      </c>
      <c r="I111" s="23">
        <v>0</v>
      </c>
      <c r="J111" s="23">
        <v>0</v>
      </c>
      <c r="K111" s="57">
        <v>0</v>
      </c>
      <c r="L111" s="23">
        <v>0</v>
      </c>
      <c r="M111" s="23">
        <v>0</v>
      </c>
      <c r="N111" s="57">
        <v>0</v>
      </c>
      <c r="O111" s="23"/>
      <c r="P111" s="23"/>
      <c r="Q111" s="171"/>
    </row>
    <row r="112" spans="1:17" hidden="1" x14ac:dyDescent="0.2">
      <c r="A112" s="11" t="s">
        <v>123</v>
      </c>
      <c r="B112" s="12" t="s">
        <v>214</v>
      </c>
      <c r="C112" s="23">
        <v>0</v>
      </c>
      <c r="D112" s="23">
        <v>0</v>
      </c>
      <c r="E112" s="57">
        <v>0</v>
      </c>
      <c r="F112" s="23">
        <v>0</v>
      </c>
      <c r="G112" s="23">
        <v>0</v>
      </c>
      <c r="H112" s="57">
        <v>0</v>
      </c>
      <c r="I112" s="23">
        <v>0</v>
      </c>
      <c r="J112" s="23">
        <v>0</v>
      </c>
      <c r="K112" s="57">
        <v>0</v>
      </c>
      <c r="L112" s="23">
        <v>0</v>
      </c>
      <c r="M112" s="23">
        <v>0</v>
      </c>
      <c r="N112" s="57">
        <v>0</v>
      </c>
      <c r="O112" s="23"/>
      <c r="P112" s="23"/>
      <c r="Q112" s="171"/>
    </row>
    <row r="113" spans="1:17" x14ac:dyDescent="0.2">
      <c r="A113" s="11" t="s">
        <v>121</v>
      </c>
      <c r="B113" s="12" t="s">
        <v>215</v>
      </c>
      <c r="C113" s="23">
        <v>6758000</v>
      </c>
      <c r="D113" s="23">
        <v>5114647.71</v>
      </c>
      <c r="E113" s="57">
        <v>0.7568286046167505</v>
      </c>
      <c r="F113" s="23">
        <v>6000000</v>
      </c>
      <c r="G113" s="23">
        <v>4498113.45</v>
      </c>
      <c r="H113" s="57">
        <v>0.74968557499999999</v>
      </c>
      <c r="I113" s="23">
        <v>6060000</v>
      </c>
      <c r="J113" s="23">
        <v>5493908.4299999997</v>
      </c>
      <c r="K113" s="57">
        <v>0.90658554950495041</v>
      </c>
      <c r="L113" s="23">
        <v>5998000</v>
      </c>
      <c r="M113" s="23">
        <v>5992012.3499999996</v>
      </c>
      <c r="N113" s="57">
        <v>0.99900172557519162</v>
      </c>
      <c r="O113" s="23">
        <v>2969648</v>
      </c>
      <c r="P113" s="23">
        <v>2969647.6</v>
      </c>
      <c r="Q113" s="171">
        <v>0.99999986530390139</v>
      </c>
    </row>
    <row r="114" spans="1:17" hidden="1" x14ac:dyDescent="0.2">
      <c r="A114" s="11" t="s">
        <v>45</v>
      </c>
      <c r="B114" s="12" t="s">
        <v>216</v>
      </c>
      <c r="C114" s="23">
        <v>0</v>
      </c>
      <c r="D114" s="23">
        <v>0</v>
      </c>
      <c r="E114" s="57">
        <v>0</v>
      </c>
      <c r="F114" s="23">
        <v>0</v>
      </c>
      <c r="G114" s="23">
        <v>0</v>
      </c>
      <c r="H114" s="57">
        <v>0</v>
      </c>
      <c r="I114" s="23">
        <v>0</v>
      </c>
      <c r="J114" s="23">
        <v>0</v>
      </c>
      <c r="K114" s="57">
        <v>0</v>
      </c>
      <c r="L114" s="23">
        <v>0</v>
      </c>
      <c r="M114" s="23">
        <v>0</v>
      </c>
      <c r="N114" s="57">
        <v>0</v>
      </c>
      <c r="O114" s="23"/>
      <c r="P114" s="23"/>
      <c r="Q114" s="171"/>
    </row>
    <row r="115" spans="1:17" ht="38.25" x14ac:dyDescent="0.2">
      <c r="A115" s="33" t="s">
        <v>46</v>
      </c>
      <c r="B115" s="21" t="s">
        <v>47</v>
      </c>
      <c r="C115" s="17">
        <v>19616000</v>
      </c>
      <c r="D115" s="17">
        <v>13167041.99</v>
      </c>
      <c r="E115" s="56">
        <v>0.67123990568923331</v>
      </c>
      <c r="F115" s="17">
        <v>21703406</v>
      </c>
      <c r="G115" s="17">
        <v>10550830.9</v>
      </c>
      <c r="H115" s="56">
        <v>0.48613710216728195</v>
      </c>
      <c r="I115" s="17">
        <v>28204764</v>
      </c>
      <c r="J115" s="17">
        <v>27863426.440000001</v>
      </c>
      <c r="K115" s="56">
        <v>0.98789787569220577</v>
      </c>
      <c r="L115" s="17">
        <v>12942500</v>
      </c>
      <c r="M115" s="17">
        <v>12749755.939999999</v>
      </c>
      <c r="N115" s="56">
        <v>0.98510766389801041</v>
      </c>
      <c r="O115" s="17">
        <v>14804164</v>
      </c>
      <c r="P115" s="17">
        <v>14800351.800000001</v>
      </c>
      <c r="Q115" s="58">
        <v>0.99974249136932014</v>
      </c>
    </row>
    <row r="116" spans="1:17" ht="25.5" x14ac:dyDescent="0.2">
      <c r="A116" s="11" t="s">
        <v>48</v>
      </c>
      <c r="B116" s="12" t="s">
        <v>217</v>
      </c>
      <c r="C116" s="23">
        <v>7865000</v>
      </c>
      <c r="D116" s="23">
        <v>6170690.2199999997</v>
      </c>
      <c r="E116" s="57">
        <v>0.78457599745708828</v>
      </c>
      <c r="F116" s="23">
        <v>10235000</v>
      </c>
      <c r="G116" s="23">
        <v>1444255</v>
      </c>
      <c r="H116" s="57">
        <v>0.14110942843185148</v>
      </c>
      <c r="I116" s="23">
        <v>14626764</v>
      </c>
      <c r="J116" s="23">
        <v>14618154.939999999</v>
      </c>
      <c r="K116" s="57">
        <v>0.99941141731691296</v>
      </c>
      <c r="L116" s="23">
        <v>2692000</v>
      </c>
      <c r="M116" s="23">
        <v>2512658.44</v>
      </c>
      <c r="N116" s="57">
        <v>0.93337980683506683</v>
      </c>
      <c r="O116" s="23">
        <v>419729</v>
      </c>
      <c r="P116" s="23">
        <v>416479.44</v>
      </c>
      <c r="Q116" s="171">
        <v>0.9922579569198221</v>
      </c>
    </row>
    <row r="117" spans="1:17" s="22" customFormat="1" ht="25.5" x14ac:dyDescent="0.2">
      <c r="A117" s="11" t="s">
        <v>87</v>
      </c>
      <c r="B117" s="12" t="s">
        <v>218</v>
      </c>
      <c r="C117" s="23">
        <v>315000</v>
      </c>
      <c r="D117" s="23">
        <v>310578.61</v>
      </c>
      <c r="E117" s="57">
        <v>0.98596384126984127</v>
      </c>
      <c r="F117" s="23">
        <v>847500</v>
      </c>
      <c r="G117" s="23">
        <v>556950</v>
      </c>
      <c r="H117" s="57">
        <v>0.65716814159292036</v>
      </c>
      <c r="I117" s="23">
        <v>0</v>
      </c>
      <c r="J117" s="23">
        <v>0</v>
      </c>
      <c r="K117" s="57">
        <v>0</v>
      </c>
      <c r="L117" s="23">
        <v>600000</v>
      </c>
      <c r="M117" s="23">
        <v>597600</v>
      </c>
      <c r="N117" s="57">
        <v>0.996</v>
      </c>
      <c r="O117" s="23">
        <v>445320</v>
      </c>
      <c r="P117" s="23">
        <v>445320</v>
      </c>
      <c r="Q117" s="171">
        <v>1</v>
      </c>
    </row>
    <row r="118" spans="1:17" x14ac:dyDescent="0.2">
      <c r="A118" s="11" t="s">
        <v>88</v>
      </c>
      <c r="B118" s="12" t="s">
        <v>219</v>
      </c>
      <c r="C118" s="23">
        <v>1588000</v>
      </c>
      <c r="D118" s="23">
        <v>0</v>
      </c>
      <c r="E118" s="57">
        <v>0</v>
      </c>
      <c r="F118" s="23">
        <v>1664486</v>
      </c>
      <c r="G118" s="23">
        <v>771985.5</v>
      </c>
      <c r="H118" s="57">
        <v>0.46379813347784243</v>
      </c>
      <c r="I118" s="23">
        <v>0</v>
      </c>
      <c r="J118" s="23">
        <v>0</v>
      </c>
      <c r="K118" s="57">
        <v>0</v>
      </c>
      <c r="L118" s="23">
        <v>885000</v>
      </c>
      <c r="M118" s="23">
        <v>884775</v>
      </c>
      <c r="N118" s="57">
        <v>0.99974576271186444</v>
      </c>
      <c r="O118" s="23">
        <v>239460</v>
      </c>
      <c r="P118" s="23">
        <v>239460</v>
      </c>
      <c r="Q118" s="171">
        <v>1</v>
      </c>
    </row>
    <row r="119" spans="1:17" ht="38.25" x14ac:dyDescent="0.2">
      <c r="A119" s="11" t="s">
        <v>89</v>
      </c>
      <c r="B119" s="12" t="s">
        <v>220</v>
      </c>
      <c r="C119" s="23">
        <v>9209000</v>
      </c>
      <c r="D119" s="23">
        <v>6328798.1600000001</v>
      </c>
      <c r="E119" s="57">
        <v>0.68724054294711701</v>
      </c>
      <c r="F119" s="23">
        <v>6901420</v>
      </c>
      <c r="G119" s="23">
        <v>6284408.4000000004</v>
      </c>
      <c r="H119" s="57">
        <v>0.91059642798148788</v>
      </c>
      <c r="I119" s="23">
        <v>5957000</v>
      </c>
      <c r="J119" s="23">
        <v>5663578.7000000002</v>
      </c>
      <c r="K119" s="57">
        <v>0.95074344468692296</v>
      </c>
      <c r="L119" s="23">
        <v>8071500</v>
      </c>
      <c r="M119" s="23">
        <v>8064537.5</v>
      </c>
      <c r="N119" s="57">
        <v>0.99913739701418569</v>
      </c>
      <c r="O119" s="23">
        <v>4999910</v>
      </c>
      <c r="P119" s="23">
        <v>4999348.29</v>
      </c>
      <c r="Q119" s="171">
        <v>0.9998876559778076</v>
      </c>
    </row>
    <row r="120" spans="1:17" s="22" customFormat="1" ht="25.5" x14ac:dyDescent="0.2">
      <c r="A120" s="11" t="s">
        <v>90</v>
      </c>
      <c r="B120" s="12" t="s">
        <v>221</v>
      </c>
      <c r="C120" s="23">
        <v>206000</v>
      </c>
      <c r="D120" s="23">
        <v>0</v>
      </c>
      <c r="E120" s="57">
        <v>0</v>
      </c>
      <c r="F120" s="23">
        <v>350000</v>
      </c>
      <c r="G120" s="23">
        <v>0</v>
      </c>
      <c r="H120" s="57">
        <v>0</v>
      </c>
      <c r="I120" s="23">
        <v>90000</v>
      </c>
      <c r="J120" s="23">
        <v>80000</v>
      </c>
      <c r="K120" s="57">
        <v>0.88888888888888884</v>
      </c>
      <c r="L120" s="23">
        <v>0</v>
      </c>
      <c r="M120" s="23">
        <v>0</v>
      </c>
      <c r="N120" s="57">
        <v>0</v>
      </c>
      <c r="O120" s="23">
        <v>0</v>
      </c>
      <c r="P120" s="23">
        <v>0</v>
      </c>
      <c r="Q120" s="171">
        <v>0</v>
      </c>
    </row>
    <row r="121" spans="1:17" s="22" customFormat="1" ht="25.5" x14ac:dyDescent="0.2">
      <c r="A121" s="11" t="s">
        <v>91</v>
      </c>
      <c r="B121" s="12" t="s">
        <v>222</v>
      </c>
      <c r="C121" s="23">
        <v>221000</v>
      </c>
      <c r="D121" s="23">
        <v>220250</v>
      </c>
      <c r="E121" s="57">
        <v>0.99660633484162897</v>
      </c>
      <c r="F121" s="23">
        <v>250000</v>
      </c>
      <c r="G121" s="23">
        <v>199206</v>
      </c>
      <c r="H121" s="57">
        <v>0.79682399999999998</v>
      </c>
      <c r="I121" s="23">
        <v>1082000</v>
      </c>
      <c r="J121" s="23">
        <v>1079909.8</v>
      </c>
      <c r="K121" s="57">
        <v>0.99806820702402965</v>
      </c>
      <c r="L121" s="23">
        <v>694000</v>
      </c>
      <c r="M121" s="23">
        <v>690185</v>
      </c>
      <c r="N121" s="57">
        <v>0.9945028818443804</v>
      </c>
      <c r="O121" s="23">
        <v>699919</v>
      </c>
      <c r="P121" s="23">
        <v>699918.08</v>
      </c>
      <c r="Q121" s="171">
        <v>0.99999868556218641</v>
      </c>
    </row>
    <row r="122" spans="1:17" s="22" customFormat="1" ht="25.5" x14ac:dyDescent="0.2">
      <c r="A122" s="11" t="s">
        <v>92</v>
      </c>
      <c r="B122" s="12" t="s">
        <v>223</v>
      </c>
      <c r="C122" s="23">
        <v>212000</v>
      </c>
      <c r="D122" s="23">
        <v>136725</v>
      </c>
      <c r="E122" s="57">
        <v>0.64492924528301887</v>
      </c>
      <c r="F122" s="23">
        <v>1455000</v>
      </c>
      <c r="G122" s="23">
        <v>1294026</v>
      </c>
      <c r="H122" s="57">
        <v>0.88936494845360825</v>
      </c>
      <c r="I122" s="23">
        <v>6449000</v>
      </c>
      <c r="J122" s="23">
        <v>6421783</v>
      </c>
      <c r="K122" s="57">
        <v>0.99577965576058303</v>
      </c>
      <c r="L122" s="23">
        <v>0</v>
      </c>
      <c r="M122" s="23">
        <v>0</v>
      </c>
      <c r="N122" s="57">
        <v>0</v>
      </c>
      <c r="O122" s="23">
        <v>7999826</v>
      </c>
      <c r="P122" s="23">
        <v>7999825.9900000002</v>
      </c>
      <c r="Q122" s="171">
        <v>0.99999999874997281</v>
      </c>
    </row>
    <row r="123" spans="1:17" s="22" customFormat="1" ht="25.5" x14ac:dyDescent="0.2">
      <c r="A123" s="29" t="s">
        <v>49</v>
      </c>
      <c r="B123" s="30" t="s">
        <v>50</v>
      </c>
      <c r="C123" s="17">
        <v>9238576</v>
      </c>
      <c r="D123" s="17">
        <v>3274086.04</v>
      </c>
      <c r="E123" s="56">
        <v>0.35439293241729031</v>
      </c>
      <c r="F123" s="17">
        <v>9296000</v>
      </c>
      <c r="G123" s="17">
        <v>6167741.7699999996</v>
      </c>
      <c r="H123" s="56">
        <v>0.66348340899311531</v>
      </c>
      <c r="I123" s="17">
        <v>2331000</v>
      </c>
      <c r="J123" s="17">
        <v>1365589.9300000002</v>
      </c>
      <c r="K123" s="56">
        <v>0.58583866580866584</v>
      </c>
      <c r="L123" s="17">
        <v>5184000</v>
      </c>
      <c r="M123" s="17">
        <v>4945003.54</v>
      </c>
      <c r="N123" s="56">
        <v>0.95389728780864202</v>
      </c>
      <c r="O123" s="17">
        <v>1998400</v>
      </c>
      <c r="P123" s="17">
        <v>828837.43</v>
      </c>
      <c r="Q123" s="58">
        <v>0.41475051541232988</v>
      </c>
    </row>
    <row r="124" spans="1:17" s="22" customFormat="1" x14ac:dyDescent="0.2">
      <c r="A124" s="11" t="s">
        <v>93</v>
      </c>
      <c r="B124" s="12" t="s">
        <v>224</v>
      </c>
      <c r="C124" s="23">
        <v>3033000</v>
      </c>
      <c r="D124" s="23">
        <v>812097.56</v>
      </c>
      <c r="E124" s="57">
        <v>0.26775389383448733</v>
      </c>
      <c r="F124" s="23">
        <v>2024000</v>
      </c>
      <c r="G124" s="23">
        <v>1096710.6399999999</v>
      </c>
      <c r="H124" s="57">
        <v>0.54185308300395252</v>
      </c>
      <c r="I124" s="23">
        <v>893000</v>
      </c>
      <c r="J124" s="23">
        <v>822789.76</v>
      </c>
      <c r="K124" s="57">
        <v>0.92137711086226204</v>
      </c>
      <c r="L124" s="23">
        <v>470000</v>
      </c>
      <c r="M124" s="23">
        <v>459348.87</v>
      </c>
      <c r="N124" s="57">
        <v>0.97733802127659575</v>
      </c>
      <c r="O124" s="23">
        <v>0</v>
      </c>
      <c r="P124" s="23">
        <v>0</v>
      </c>
      <c r="Q124" s="171">
        <v>0</v>
      </c>
    </row>
    <row r="125" spans="1:17" s="22" customFormat="1" x14ac:dyDescent="0.2">
      <c r="A125" s="11" t="s">
        <v>51</v>
      </c>
      <c r="B125" s="12" t="s">
        <v>225</v>
      </c>
      <c r="C125" s="23">
        <v>6205576</v>
      </c>
      <c r="D125" s="23">
        <v>2461988.48</v>
      </c>
      <c r="E125" s="57">
        <v>0.3967381077920889</v>
      </c>
      <c r="F125" s="23">
        <v>7272000</v>
      </c>
      <c r="G125" s="23">
        <v>5071031.13</v>
      </c>
      <c r="H125" s="57">
        <v>0.69733651402640262</v>
      </c>
      <c r="I125" s="23">
        <v>1438000</v>
      </c>
      <c r="J125" s="23">
        <v>542800.17000000004</v>
      </c>
      <c r="K125" s="57">
        <v>0.37746882475660642</v>
      </c>
      <c r="L125" s="23">
        <v>4714000</v>
      </c>
      <c r="M125" s="23">
        <v>4485654.67</v>
      </c>
      <c r="N125" s="57">
        <v>0.95156017607127708</v>
      </c>
      <c r="O125" s="23">
        <v>1998400</v>
      </c>
      <c r="P125" s="23">
        <v>828837.43</v>
      </c>
      <c r="Q125" s="171">
        <v>0.41475051541232988</v>
      </c>
    </row>
    <row r="126" spans="1:17" s="22" customFormat="1" ht="38.25" hidden="1" x14ac:dyDescent="0.2">
      <c r="A126" s="25" t="s">
        <v>113</v>
      </c>
      <c r="B126" s="30" t="s">
        <v>114</v>
      </c>
      <c r="C126" s="17">
        <v>0</v>
      </c>
      <c r="D126" s="17">
        <v>0</v>
      </c>
      <c r="E126" s="56">
        <v>0</v>
      </c>
      <c r="F126" s="17">
        <v>0</v>
      </c>
      <c r="G126" s="17">
        <v>0</v>
      </c>
      <c r="H126" s="56">
        <v>0</v>
      </c>
      <c r="I126" s="17">
        <v>0</v>
      </c>
      <c r="J126" s="17">
        <v>0</v>
      </c>
      <c r="K126" s="56">
        <v>0</v>
      </c>
      <c r="L126" s="17">
        <v>0</v>
      </c>
      <c r="M126" s="17">
        <v>0</v>
      </c>
      <c r="N126" s="56">
        <v>0</v>
      </c>
      <c r="O126" s="17"/>
      <c r="P126" s="17"/>
      <c r="Q126" s="58"/>
    </row>
    <row r="127" spans="1:17" hidden="1" x14ac:dyDescent="0.2">
      <c r="A127" s="34" t="s">
        <v>115</v>
      </c>
      <c r="B127" s="35" t="s">
        <v>116</v>
      </c>
      <c r="C127" s="23">
        <v>0</v>
      </c>
      <c r="D127" s="23">
        <v>0</v>
      </c>
      <c r="E127" s="57">
        <v>0</v>
      </c>
      <c r="F127" s="23">
        <v>0</v>
      </c>
      <c r="G127" s="23">
        <v>0</v>
      </c>
      <c r="H127" s="57">
        <v>0</v>
      </c>
      <c r="I127" s="23">
        <v>0</v>
      </c>
      <c r="J127" s="23">
        <v>0</v>
      </c>
      <c r="K127" s="57">
        <v>0</v>
      </c>
      <c r="L127" s="23">
        <v>0</v>
      </c>
      <c r="M127" s="23">
        <v>0</v>
      </c>
      <c r="N127" s="57">
        <v>0</v>
      </c>
      <c r="O127" s="23"/>
      <c r="P127" s="23"/>
      <c r="Q127" s="171"/>
    </row>
    <row r="128" spans="1:17" s="22" customFormat="1" ht="25.5" hidden="1" x14ac:dyDescent="0.2">
      <c r="A128" s="11" t="s">
        <v>226</v>
      </c>
      <c r="B128" s="12" t="s">
        <v>227</v>
      </c>
      <c r="C128" s="23">
        <v>0</v>
      </c>
      <c r="D128" s="23">
        <v>0</v>
      </c>
      <c r="E128" s="57">
        <v>0</v>
      </c>
      <c r="F128" s="23">
        <v>0</v>
      </c>
      <c r="G128" s="23">
        <v>0</v>
      </c>
      <c r="H128" s="57">
        <v>0</v>
      </c>
      <c r="I128" s="23">
        <v>0</v>
      </c>
      <c r="J128" s="23">
        <v>0</v>
      </c>
      <c r="K128" s="57">
        <v>0</v>
      </c>
      <c r="L128" s="23">
        <v>0</v>
      </c>
      <c r="M128" s="23">
        <v>0</v>
      </c>
      <c r="N128" s="57">
        <v>0</v>
      </c>
      <c r="O128" s="23"/>
      <c r="P128" s="23"/>
      <c r="Q128" s="171"/>
    </row>
    <row r="129" spans="1:17" s="22" customFormat="1" ht="25.5" x14ac:dyDescent="0.2">
      <c r="A129" s="29" t="s">
        <v>52</v>
      </c>
      <c r="B129" s="30" t="s">
        <v>53</v>
      </c>
      <c r="C129" s="17">
        <v>70176153</v>
      </c>
      <c r="D129" s="17">
        <v>43840629.600000001</v>
      </c>
      <c r="E129" s="56">
        <v>0.62472261196762957</v>
      </c>
      <c r="F129" s="17">
        <v>53890567.719999999</v>
      </c>
      <c r="G129" s="17">
        <v>44443989.840000004</v>
      </c>
      <c r="H129" s="56">
        <v>0.82470813948218702</v>
      </c>
      <c r="I129" s="17">
        <v>33135642</v>
      </c>
      <c r="J129" s="17">
        <v>25693810</v>
      </c>
      <c r="K129" s="56">
        <v>0.77541307333052423</v>
      </c>
      <c r="L129" s="17">
        <v>25927640</v>
      </c>
      <c r="M129" s="17">
        <v>25489823.579999998</v>
      </c>
      <c r="N129" s="56">
        <v>0.98311391164024176</v>
      </c>
      <c r="O129" s="17">
        <v>15690616</v>
      </c>
      <c r="P129" s="17">
        <v>15022577.029999999</v>
      </c>
      <c r="Q129" s="58">
        <v>0.95742429933917184</v>
      </c>
    </row>
    <row r="130" spans="1:17" ht="25.5" x14ac:dyDescent="0.2">
      <c r="A130" s="11" t="s">
        <v>94</v>
      </c>
      <c r="B130" s="12" t="s">
        <v>228</v>
      </c>
      <c r="C130" s="23">
        <v>18471000</v>
      </c>
      <c r="D130" s="23">
        <v>11400735.460000001</v>
      </c>
      <c r="E130" s="57">
        <v>0.61722351036760337</v>
      </c>
      <c r="F130" s="23">
        <v>8141567.7199999997</v>
      </c>
      <c r="G130" s="23">
        <v>5799635.0300000003</v>
      </c>
      <c r="H130" s="57">
        <v>0.71234868141586871</v>
      </c>
      <c r="I130" s="23">
        <v>1016326</v>
      </c>
      <c r="J130" s="23">
        <v>1015345.27</v>
      </c>
      <c r="K130" s="57">
        <v>0.99903502419499257</v>
      </c>
      <c r="L130" s="23">
        <v>3625000</v>
      </c>
      <c r="M130" s="23">
        <v>3431353.58</v>
      </c>
      <c r="N130" s="57">
        <v>0.94658029793103449</v>
      </c>
      <c r="O130" s="23">
        <v>2613378</v>
      </c>
      <c r="P130" s="23">
        <v>2515436.86</v>
      </c>
      <c r="Q130" s="171">
        <v>0.96252316350715428</v>
      </c>
    </row>
    <row r="131" spans="1:17" ht="25.5" x14ac:dyDescent="0.2">
      <c r="A131" s="11" t="s">
        <v>117</v>
      </c>
      <c r="B131" s="12" t="s">
        <v>229</v>
      </c>
      <c r="C131" s="23">
        <v>2841000</v>
      </c>
      <c r="D131" s="23">
        <v>2636238</v>
      </c>
      <c r="E131" s="57">
        <v>0.92792608236536434</v>
      </c>
      <c r="F131" s="23">
        <v>2247000</v>
      </c>
      <c r="G131" s="23">
        <v>2239635</v>
      </c>
      <c r="H131" s="57">
        <v>0.99672229639519361</v>
      </c>
      <c r="I131" s="23">
        <v>0</v>
      </c>
      <c r="J131" s="23">
        <v>0</v>
      </c>
      <c r="K131" s="57">
        <v>0</v>
      </c>
      <c r="L131" s="23">
        <v>436000</v>
      </c>
      <c r="M131" s="23">
        <v>373903.92</v>
      </c>
      <c r="N131" s="57">
        <v>0.85757779816513757</v>
      </c>
      <c r="O131" s="23">
        <v>888953</v>
      </c>
      <c r="P131" s="23">
        <v>881358.21</v>
      </c>
      <c r="Q131" s="171">
        <v>0.99145647745156373</v>
      </c>
    </row>
    <row r="132" spans="1:17" ht="25.5" x14ac:dyDescent="0.2">
      <c r="A132" s="11" t="s">
        <v>54</v>
      </c>
      <c r="B132" s="12" t="s">
        <v>230</v>
      </c>
      <c r="C132" s="23">
        <v>27880783</v>
      </c>
      <c r="D132" s="23">
        <v>17553241.719999999</v>
      </c>
      <c r="E132" s="57">
        <v>0.62958209315713975</v>
      </c>
      <c r="F132" s="23">
        <v>18476000</v>
      </c>
      <c r="G132" s="23">
        <v>17743677.079999998</v>
      </c>
      <c r="H132" s="57">
        <v>0.96036355704697973</v>
      </c>
      <c r="I132" s="23">
        <v>20316316</v>
      </c>
      <c r="J132" s="23">
        <v>13221056.449999999</v>
      </c>
      <c r="K132" s="57">
        <v>0.65076052420133645</v>
      </c>
      <c r="L132" s="23">
        <v>17939000</v>
      </c>
      <c r="M132" s="23">
        <v>17817809.719999999</v>
      </c>
      <c r="N132" s="57">
        <v>0.99324431239199507</v>
      </c>
      <c r="O132" s="23">
        <v>10531000</v>
      </c>
      <c r="P132" s="23">
        <v>10450740.460000001</v>
      </c>
      <c r="Q132" s="171">
        <v>0.99237873516285258</v>
      </c>
    </row>
    <row r="133" spans="1:17" x14ac:dyDescent="0.2">
      <c r="A133" s="11" t="s">
        <v>95</v>
      </c>
      <c r="B133" s="12" t="s">
        <v>231</v>
      </c>
      <c r="C133" s="23">
        <v>9169000</v>
      </c>
      <c r="D133" s="23">
        <v>6282860.4199999999</v>
      </c>
      <c r="E133" s="57">
        <v>0.68522853310066523</v>
      </c>
      <c r="F133" s="23">
        <v>5653000</v>
      </c>
      <c r="G133" s="23">
        <v>3484275</v>
      </c>
      <c r="H133" s="57">
        <v>0.61635857067044042</v>
      </c>
      <c r="I133" s="23">
        <v>3285000</v>
      </c>
      <c r="J133" s="23">
        <v>2997568.28</v>
      </c>
      <c r="K133" s="57">
        <v>0.91250175951293755</v>
      </c>
      <c r="L133" s="23">
        <v>643000</v>
      </c>
      <c r="M133" s="23">
        <v>627641</v>
      </c>
      <c r="N133" s="57">
        <v>0.97611353032659409</v>
      </c>
      <c r="O133" s="23">
        <v>674900</v>
      </c>
      <c r="P133" s="23">
        <v>674900</v>
      </c>
      <c r="Q133" s="171">
        <v>1</v>
      </c>
    </row>
    <row r="134" spans="1:17" x14ac:dyDescent="0.2">
      <c r="A134" s="11" t="s">
        <v>55</v>
      </c>
      <c r="B134" s="12" t="s">
        <v>232</v>
      </c>
      <c r="C134" s="23">
        <v>7523370</v>
      </c>
      <c r="D134" s="23">
        <v>3865242</v>
      </c>
      <c r="E134" s="57">
        <v>0.51376470916623795</v>
      </c>
      <c r="F134" s="23">
        <v>14535000</v>
      </c>
      <c r="G134" s="23">
        <v>12713418.73</v>
      </c>
      <c r="H134" s="57">
        <v>0.87467621121431027</v>
      </c>
      <c r="I134" s="23">
        <v>7722000</v>
      </c>
      <c r="J134" s="23">
        <v>7679840</v>
      </c>
      <c r="K134" s="57">
        <v>0.99454027454027449</v>
      </c>
      <c r="L134" s="23">
        <v>2718000</v>
      </c>
      <c r="M134" s="23">
        <v>2693109.68</v>
      </c>
      <c r="N134" s="57">
        <v>0.99084241353936719</v>
      </c>
      <c r="O134" s="23">
        <v>599373</v>
      </c>
      <c r="P134" s="23">
        <v>117129.60000000001</v>
      </c>
      <c r="Q134" s="171">
        <v>0.19542021412375934</v>
      </c>
    </row>
    <row r="135" spans="1:17" ht="25.5" x14ac:dyDescent="0.2">
      <c r="A135" s="11" t="s">
        <v>96</v>
      </c>
      <c r="B135" s="12" t="s">
        <v>233</v>
      </c>
      <c r="C135" s="23">
        <v>625000</v>
      </c>
      <c r="D135" s="23">
        <v>210000</v>
      </c>
      <c r="E135" s="57">
        <v>0.33600000000000002</v>
      </c>
      <c r="F135" s="23">
        <v>1491000</v>
      </c>
      <c r="G135" s="23">
        <v>1347590</v>
      </c>
      <c r="H135" s="57">
        <v>0.90381623071763917</v>
      </c>
      <c r="I135" s="23">
        <v>0</v>
      </c>
      <c r="J135" s="23">
        <v>0</v>
      </c>
      <c r="K135" s="57">
        <v>0</v>
      </c>
      <c r="L135" s="23">
        <v>13000</v>
      </c>
      <c r="M135" s="23">
        <v>11000</v>
      </c>
      <c r="N135" s="57">
        <v>0.84615384615384615</v>
      </c>
      <c r="O135" s="23">
        <v>285032</v>
      </c>
      <c r="P135" s="23">
        <v>285031.90000000002</v>
      </c>
      <c r="Q135" s="171">
        <v>0.99999964916219941</v>
      </c>
    </row>
    <row r="136" spans="1:17" ht="25.5" x14ac:dyDescent="0.2">
      <c r="A136" s="11" t="s">
        <v>132</v>
      </c>
      <c r="B136" s="12" t="s">
        <v>234</v>
      </c>
      <c r="C136" s="23">
        <v>2544000</v>
      </c>
      <c r="D136" s="23">
        <v>1195710</v>
      </c>
      <c r="E136" s="57">
        <v>0.4700117924528302</v>
      </c>
      <c r="F136" s="23">
        <v>1680000</v>
      </c>
      <c r="G136" s="23">
        <v>284240</v>
      </c>
      <c r="H136" s="57">
        <v>0.1691904761904762</v>
      </c>
      <c r="I136" s="23">
        <v>0</v>
      </c>
      <c r="J136" s="23">
        <v>0</v>
      </c>
      <c r="K136" s="57">
        <v>0</v>
      </c>
      <c r="L136" s="23">
        <v>339000</v>
      </c>
      <c r="M136" s="23">
        <v>334208</v>
      </c>
      <c r="N136" s="57">
        <v>0.98586430678466075</v>
      </c>
      <c r="O136" s="23">
        <v>0</v>
      </c>
      <c r="P136" s="23">
        <v>0</v>
      </c>
      <c r="Q136" s="171">
        <v>0</v>
      </c>
    </row>
    <row r="137" spans="1:17" ht="25.5" x14ac:dyDescent="0.2">
      <c r="A137" s="11" t="s">
        <v>56</v>
      </c>
      <c r="B137" s="12" t="s">
        <v>235</v>
      </c>
      <c r="C137" s="23">
        <v>1122000</v>
      </c>
      <c r="D137" s="23">
        <v>696602</v>
      </c>
      <c r="E137" s="57">
        <v>0.62085739750445634</v>
      </c>
      <c r="F137" s="23">
        <v>1667000</v>
      </c>
      <c r="G137" s="23">
        <v>831519</v>
      </c>
      <c r="H137" s="57">
        <v>0.4988116376724655</v>
      </c>
      <c r="I137" s="23">
        <v>796000</v>
      </c>
      <c r="J137" s="23">
        <v>780000</v>
      </c>
      <c r="K137" s="57">
        <v>0.97989949748743721</v>
      </c>
      <c r="L137" s="23">
        <v>214640</v>
      </c>
      <c r="M137" s="23">
        <v>200797.68</v>
      </c>
      <c r="N137" s="57">
        <v>0.93550913156913895</v>
      </c>
      <c r="O137" s="23">
        <v>97980</v>
      </c>
      <c r="P137" s="23">
        <v>97980</v>
      </c>
      <c r="Q137" s="171">
        <v>1</v>
      </c>
    </row>
    <row r="138" spans="1:17" x14ac:dyDescent="0.2">
      <c r="A138" s="11"/>
      <c r="B138" s="12"/>
      <c r="C138" s="23"/>
      <c r="D138" s="23"/>
      <c r="E138" s="57"/>
      <c r="F138" s="23"/>
      <c r="G138" s="23"/>
      <c r="H138" s="57"/>
      <c r="I138" s="23"/>
      <c r="J138" s="23"/>
      <c r="K138" s="57"/>
      <c r="L138" s="23"/>
      <c r="M138" s="23"/>
      <c r="N138" s="57"/>
      <c r="O138" s="23"/>
      <c r="P138" s="23"/>
      <c r="Q138" s="171"/>
    </row>
    <row r="139" spans="1:17" hidden="1" x14ac:dyDescent="0.2">
      <c r="A139" s="29">
        <v>3</v>
      </c>
      <c r="B139" s="12"/>
      <c r="C139" s="17">
        <v>0</v>
      </c>
      <c r="D139" s="17">
        <v>0</v>
      </c>
      <c r="E139" s="56">
        <v>0</v>
      </c>
      <c r="F139" s="17">
        <v>0</v>
      </c>
      <c r="G139" s="17">
        <v>0</v>
      </c>
      <c r="H139" s="56">
        <v>0</v>
      </c>
      <c r="I139" s="17">
        <v>0</v>
      </c>
      <c r="J139" s="17">
        <v>0</v>
      </c>
      <c r="K139" s="56">
        <v>0</v>
      </c>
      <c r="L139" s="17">
        <v>0</v>
      </c>
      <c r="M139" s="17">
        <v>0</v>
      </c>
      <c r="N139" s="56">
        <v>0</v>
      </c>
      <c r="O139" s="17"/>
      <c r="P139" s="17"/>
      <c r="Q139" s="58"/>
    </row>
    <row r="140" spans="1:17" hidden="1" x14ac:dyDescent="0.2">
      <c r="A140" s="29" t="s">
        <v>271</v>
      </c>
      <c r="B140" s="12"/>
      <c r="C140" s="17">
        <v>0</v>
      </c>
      <c r="D140" s="17">
        <v>0</v>
      </c>
      <c r="E140" s="56">
        <v>0</v>
      </c>
      <c r="F140" s="17">
        <v>0</v>
      </c>
      <c r="G140" s="17">
        <v>0</v>
      </c>
      <c r="H140" s="56">
        <v>0</v>
      </c>
      <c r="I140" s="17">
        <v>0</v>
      </c>
      <c r="J140" s="17">
        <v>0</v>
      </c>
      <c r="K140" s="56">
        <v>0</v>
      </c>
      <c r="L140" s="17">
        <v>0</v>
      </c>
      <c r="M140" s="17">
        <v>0</v>
      </c>
      <c r="N140" s="56">
        <v>0</v>
      </c>
      <c r="O140" s="17"/>
      <c r="P140" s="17"/>
      <c r="Q140" s="58"/>
    </row>
    <row r="141" spans="1:17" hidden="1" x14ac:dyDescent="0.2">
      <c r="A141" s="11" t="s">
        <v>236</v>
      </c>
      <c r="B141" s="12" t="s">
        <v>237</v>
      </c>
      <c r="C141" s="23">
        <v>0</v>
      </c>
      <c r="D141" s="23">
        <v>0</v>
      </c>
      <c r="E141" s="57">
        <v>0</v>
      </c>
      <c r="F141" s="23">
        <v>0</v>
      </c>
      <c r="G141" s="23">
        <v>0</v>
      </c>
      <c r="H141" s="57">
        <v>0</v>
      </c>
      <c r="I141" s="23">
        <v>0</v>
      </c>
      <c r="J141" s="23">
        <v>0</v>
      </c>
      <c r="K141" s="57">
        <v>0</v>
      </c>
      <c r="L141" s="23">
        <v>0</v>
      </c>
      <c r="M141" s="23">
        <v>0</v>
      </c>
      <c r="N141" s="57">
        <v>0</v>
      </c>
      <c r="O141" s="23"/>
      <c r="P141" s="23"/>
      <c r="Q141" s="171"/>
    </row>
    <row r="142" spans="1:17" x14ac:dyDescent="0.2">
      <c r="A142" s="20">
        <v>5</v>
      </c>
      <c r="B142" s="21" t="s">
        <v>57</v>
      </c>
      <c r="C142" s="17">
        <v>188751000</v>
      </c>
      <c r="D142" s="17">
        <v>139760700.16</v>
      </c>
      <c r="E142" s="56">
        <v>0.74045011766825075</v>
      </c>
      <c r="F142" s="17">
        <v>58814355.280000001</v>
      </c>
      <c r="G142" s="17">
        <v>42666053.829999998</v>
      </c>
      <c r="H142" s="56">
        <v>0.72543605429113189</v>
      </c>
      <c r="I142" s="17">
        <v>156269902</v>
      </c>
      <c r="J142" s="17">
        <v>137822784.31</v>
      </c>
      <c r="K142" s="56">
        <v>0.88195348269943885</v>
      </c>
      <c r="L142" s="17">
        <v>156658373.69999999</v>
      </c>
      <c r="M142" s="17">
        <v>147384705.59999999</v>
      </c>
      <c r="N142" s="56">
        <v>0.94080324031858631</v>
      </c>
      <c r="O142" s="17">
        <v>40974072</v>
      </c>
      <c r="P142" s="17">
        <v>40052300.390000001</v>
      </c>
      <c r="Q142" s="58">
        <v>0.97750353906734</v>
      </c>
    </row>
    <row r="143" spans="1:17" ht="25.5" x14ac:dyDescent="0.2">
      <c r="A143" s="20" t="s">
        <v>58</v>
      </c>
      <c r="B143" s="21" t="s">
        <v>59</v>
      </c>
      <c r="C143" s="17">
        <v>188751000</v>
      </c>
      <c r="D143" s="17">
        <v>139760700.16</v>
      </c>
      <c r="E143" s="56">
        <v>0.74045011766825075</v>
      </c>
      <c r="F143" s="17">
        <v>58814355.280000001</v>
      </c>
      <c r="G143" s="17">
        <v>42666053.829999998</v>
      </c>
      <c r="H143" s="56">
        <v>0.72543605429113189</v>
      </c>
      <c r="I143" s="17">
        <v>133369902</v>
      </c>
      <c r="J143" s="17">
        <v>114927135.31</v>
      </c>
      <c r="K143" s="56">
        <v>0.86171717596373432</v>
      </c>
      <c r="L143" s="17">
        <v>146658373.69999999</v>
      </c>
      <c r="M143" s="17">
        <v>141673058.59999999</v>
      </c>
      <c r="N143" s="56">
        <v>0.96600729317919609</v>
      </c>
      <c r="O143" s="17">
        <v>40974072</v>
      </c>
      <c r="P143" s="17">
        <v>40052300.390000001</v>
      </c>
      <c r="Q143" s="58">
        <v>0.97750353906734</v>
      </c>
    </row>
    <row r="144" spans="1:17" ht="25.5" x14ac:dyDescent="0.2">
      <c r="A144" s="11" t="s">
        <v>97</v>
      </c>
      <c r="B144" s="12" t="s">
        <v>238</v>
      </c>
      <c r="C144" s="23">
        <v>3110000</v>
      </c>
      <c r="D144" s="23">
        <v>2492179.0499999998</v>
      </c>
      <c r="E144" s="57">
        <v>0.80134374598070734</v>
      </c>
      <c r="F144" s="23">
        <v>3259500</v>
      </c>
      <c r="G144" s="23">
        <v>2917516</v>
      </c>
      <c r="H144" s="57">
        <v>0.89508084061972693</v>
      </c>
      <c r="I144" s="23">
        <v>4472042</v>
      </c>
      <c r="J144" s="23">
        <v>4472041.13</v>
      </c>
      <c r="K144" s="57">
        <v>0.99999980545799882</v>
      </c>
      <c r="L144" s="23">
        <v>0</v>
      </c>
      <c r="M144" s="23">
        <v>0</v>
      </c>
      <c r="N144" s="57">
        <v>0</v>
      </c>
      <c r="O144" s="23">
        <v>718200</v>
      </c>
      <c r="P144" s="23">
        <v>718200</v>
      </c>
      <c r="Q144" s="171">
        <v>1</v>
      </c>
    </row>
    <row r="145" spans="1:17" x14ac:dyDescent="0.2">
      <c r="A145" s="11" t="s">
        <v>119</v>
      </c>
      <c r="B145" s="12" t="s">
        <v>239</v>
      </c>
      <c r="C145" s="23">
        <v>42575000</v>
      </c>
      <c r="D145" s="23">
        <v>27847560</v>
      </c>
      <c r="E145" s="57">
        <v>0.65408244274809157</v>
      </c>
      <c r="F145" s="23">
        <v>0</v>
      </c>
      <c r="G145" s="23">
        <v>0</v>
      </c>
      <c r="H145" s="57">
        <v>0</v>
      </c>
      <c r="I145" s="23">
        <v>58042000</v>
      </c>
      <c r="J145" s="23">
        <v>49851214.850000001</v>
      </c>
      <c r="K145" s="57">
        <v>0.85888175545294787</v>
      </c>
      <c r="L145" s="23">
        <v>40917455</v>
      </c>
      <c r="M145" s="23">
        <v>36725000</v>
      </c>
      <c r="N145" s="57">
        <v>0.89753871544552322</v>
      </c>
      <c r="O145" s="23">
        <v>724500</v>
      </c>
      <c r="P145" s="23">
        <v>724500</v>
      </c>
      <c r="Q145" s="171">
        <v>1</v>
      </c>
    </row>
    <row r="146" spans="1:17" x14ac:dyDescent="0.2">
      <c r="A146" s="11" t="s">
        <v>144</v>
      </c>
      <c r="B146" s="12" t="s">
        <v>240</v>
      </c>
      <c r="C146" s="23">
        <v>11175000</v>
      </c>
      <c r="D146" s="23">
        <v>11074946</v>
      </c>
      <c r="E146" s="57">
        <v>0.99104662192393733</v>
      </c>
      <c r="F146" s="23">
        <v>400000</v>
      </c>
      <c r="G146" s="23">
        <v>395000</v>
      </c>
      <c r="H146" s="57">
        <v>0.98750000000000004</v>
      </c>
      <c r="I146" s="23">
        <v>5450000</v>
      </c>
      <c r="J146" s="23">
        <v>5164307.2</v>
      </c>
      <c r="K146" s="57">
        <v>0.94757930275229363</v>
      </c>
      <c r="L146" s="23">
        <v>1877000</v>
      </c>
      <c r="M146" s="23">
        <v>1869012.82</v>
      </c>
      <c r="N146" s="57">
        <v>0.9957447096430474</v>
      </c>
      <c r="O146" s="23">
        <v>6750000</v>
      </c>
      <c r="P146" s="23">
        <v>5828229.7999999998</v>
      </c>
      <c r="Q146" s="171">
        <v>0.86344145185185184</v>
      </c>
    </row>
    <row r="147" spans="1:17" x14ac:dyDescent="0.2">
      <c r="A147" s="11" t="s">
        <v>60</v>
      </c>
      <c r="B147" s="12" t="s">
        <v>241</v>
      </c>
      <c r="C147" s="23">
        <v>91395000</v>
      </c>
      <c r="D147" s="23">
        <v>70576611.780000001</v>
      </c>
      <c r="E147" s="57">
        <v>0.77221523912686696</v>
      </c>
      <c r="F147" s="23">
        <v>30105000</v>
      </c>
      <c r="G147" s="23">
        <v>17520533.59</v>
      </c>
      <c r="H147" s="57">
        <v>0.5819808533466202</v>
      </c>
      <c r="I147" s="23">
        <v>45115000</v>
      </c>
      <c r="J147" s="23">
        <v>35955833.859999999</v>
      </c>
      <c r="K147" s="57">
        <v>0.79698179895821786</v>
      </c>
      <c r="L147" s="23">
        <v>93203918.700000003</v>
      </c>
      <c r="M147" s="23">
        <v>92728120.379999995</v>
      </c>
      <c r="N147" s="57">
        <v>0.994895082453223</v>
      </c>
      <c r="O147" s="23">
        <v>24242959</v>
      </c>
      <c r="P147" s="23">
        <v>24242958.140000001</v>
      </c>
      <c r="Q147" s="171">
        <v>0.99999996452578255</v>
      </c>
    </row>
    <row r="148" spans="1:17" ht="25.5" x14ac:dyDescent="0.2">
      <c r="A148" s="11" t="s">
        <v>61</v>
      </c>
      <c r="B148" s="12" t="s">
        <v>242</v>
      </c>
      <c r="C148" s="23">
        <v>28936000</v>
      </c>
      <c r="D148" s="23">
        <v>22836722.93</v>
      </c>
      <c r="E148" s="57">
        <v>0.78921492016864803</v>
      </c>
      <c r="F148" s="23">
        <v>8354355.2800000003</v>
      </c>
      <c r="G148" s="23">
        <v>7828774.2400000002</v>
      </c>
      <c r="H148" s="57">
        <v>0.93708897666128466</v>
      </c>
      <c r="I148" s="23">
        <v>3175000</v>
      </c>
      <c r="J148" s="23">
        <v>2470538.27</v>
      </c>
      <c r="K148" s="57">
        <v>0.77812228976377951</v>
      </c>
      <c r="L148" s="23">
        <v>480000</v>
      </c>
      <c r="M148" s="23">
        <v>388735.2</v>
      </c>
      <c r="N148" s="57">
        <v>0.80986500000000006</v>
      </c>
      <c r="O148" s="23">
        <v>2315602</v>
      </c>
      <c r="P148" s="23">
        <v>2315601.4500000002</v>
      </c>
      <c r="Q148" s="171">
        <v>0.99999976248077183</v>
      </c>
    </row>
    <row r="149" spans="1:17" ht="25.5" x14ac:dyDescent="0.2">
      <c r="A149" s="11" t="s">
        <v>120</v>
      </c>
      <c r="B149" s="12" t="s">
        <v>243</v>
      </c>
      <c r="C149" s="23">
        <v>8130000</v>
      </c>
      <c r="D149" s="23">
        <v>1559975</v>
      </c>
      <c r="E149" s="57">
        <v>0.19187884378843789</v>
      </c>
      <c r="F149" s="23">
        <v>840000</v>
      </c>
      <c r="G149" s="23">
        <v>0</v>
      </c>
      <c r="H149" s="57">
        <v>0</v>
      </c>
      <c r="I149" s="23">
        <v>1750860</v>
      </c>
      <c r="J149" s="23">
        <v>1692860</v>
      </c>
      <c r="K149" s="57">
        <v>0.96687342220394545</v>
      </c>
      <c r="L149" s="23">
        <v>0</v>
      </c>
      <c r="M149" s="23">
        <v>0</v>
      </c>
      <c r="N149" s="57">
        <v>0</v>
      </c>
      <c r="O149" s="23">
        <v>3194951</v>
      </c>
      <c r="P149" s="23">
        <v>3194951</v>
      </c>
      <c r="Q149" s="171">
        <v>1</v>
      </c>
    </row>
    <row r="150" spans="1:17" ht="38.25" x14ac:dyDescent="0.2">
      <c r="A150" s="11" t="s">
        <v>244</v>
      </c>
      <c r="B150" s="12" t="s">
        <v>245</v>
      </c>
      <c r="C150" s="23">
        <v>900000</v>
      </c>
      <c r="D150" s="23">
        <v>899000</v>
      </c>
      <c r="E150" s="57">
        <v>0.99888888888888894</v>
      </c>
      <c r="F150" s="23">
        <v>0</v>
      </c>
      <c r="G150" s="23">
        <v>0</v>
      </c>
      <c r="H150" s="57">
        <v>0</v>
      </c>
      <c r="I150" s="23">
        <v>0</v>
      </c>
      <c r="J150" s="23">
        <v>0</v>
      </c>
      <c r="K150" s="57">
        <v>0</v>
      </c>
      <c r="L150" s="23">
        <v>0</v>
      </c>
      <c r="M150" s="23">
        <v>0</v>
      </c>
      <c r="N150" s="57">
        <v>0</v>
      </c>
      <c r="O150" s="23">
        <v>0</v>
      </c>
      <c r="P150" s="23">
        <v>0</v>
      </c>
      <c r="Q150" s="171">
        <v>0</v>
      </c>
    </row>
    <row r="151" spans="1:17" x14ac:dyDescent="0.2">
      <c r="A151" s="11" t="s">
        <v>62</v>
      </c>
      <c r="B151" s="12" t="s">
        <v>246</v>
      </c>
      <c r="C151" s="23">
        <v>2530000</v>
      </c>
      <c r="D151" s="23">
        <v>2473705.4</v>
      </c>
      <c r="E151" s="57">
        <v>0.97774916996047423</v>
      </c>
      <c r="F151" s="23">
        <v>15855500</v>
      </c>
      <c r="G151" s="23">
        <v>14004230</v>
      </c>
      <c r="H151" s="57">
        <v>0.88324114660527897</v>
      </c>
      <c r="I151" s="23">
        <v>15365000</v>
      </c>
      <c r="J151" s="23">
        <v>15320340</v>
      </c>
      <c r="K151" s="57">
        <v>0.99709339407744879</v>
      </c>
      <c r="L151" s="23">
        <v>10180000</v>
      </c>
      <c r="M151" s="23">
        <v>9962190.1999999993</v>
      </c>
      <c r="N151" s="57">
        <v>0.97860414538310403</v>
      </c>
      <c r="O151" s="23">
        <v>3027860</v>
      </c>
      <c r="P151" s="23">
        <v>3027860</v>
      </c>
      <c r="Q151" s="171">
        <v>1</v>
      </c>
    </row>
    <row r="152" spans="1:17" ht="25.5" x14ac:dyDescent="0.2">
      <c r="A152" s="25" t="s">
        <v>98</v>
      </c>
      <c r="B152" s="21" t="s">
        <v>99</v>
      </c>
      <c r="C152" s="17">
        <v>0</v>
      </c>
      <c r="D152" s="17">
        <v>0</v>
      </c>
      <c r="E152" s="56">
        <v>0</v>
      </c>
      <c r="F152" s="17">
        <v>0</v>
      </c>
      <c r="G152" s="17">
        <v>0</v>
      </c>
      <c r="H152" s="56">
        <v>0</v>
      </c>
      <c r="I152" s="17">
        <v>22900000</v>
      </c>
      <c r="J152" s="17">
        <v>22895649</v>
      </c>
      <c r="K152" s="56">
        <v>0.99980999999999998</v>
      </c>
      <c r="L152" s="17">
        <v>10000000</v>
      </c>
      <c r="M152" s="17">
        <v>5711647</v>
      </c>
      <c r="N152" s="56">
        <v>0.57116469999999997</v>
      </c>
      <c r="O152" s="17">
        <v>0</v>
      </c>
      <c r="P152" s="17">
        <v>0</v>
      </c>
      <c r="Q152" s="58">
        <v>0</v>
      </c>
    </row>
    <row r="153" spans="1:17" x14ac:dyDescent="0.2">
      <c r="A153" s="11" t="s">
        <v>100</v>
      </c>
      <c r="B153" s="12" t="s">
        <v>247</v>
      </c>
      <c r="C153" s="23">
        <v>0</v>
      </c>
      <c r="D153" s="23">
        <v>0</v>
      </c>
      <c r="E153" s="57">
        <v>0</v>
      </c>
      <c r="F153" s="23">
        <v>0</v>
      </c>
      <c r="G153" s="23">
        <v>0</v>
      </c>
      <c r="H153" s="57">
        <v>0</v>
      </c>
      <c r="I153" s="23">
        <v>22900000</v>
      </c>
      <c r="J153" s="23">
        <v>22895649</v>
      </c>
      <c r="K153" s="57">
        <v>0.99980999999999998</v>
      </c>
      <c r="L153" s="23">
        <v>10000000</v>
      </c>
      <c r="M153" s="23">
        <v>5711647</v>
      </c>
      <c r="N153" s="57">
        <v>0.57116469999999997</v>
      </c>
      <c r="O153" s="23">
        <v>0</v>
      </c>
      <c r="P153" s="23">
        <v>0</v>
      </c>
      <c r="Q153" s="171">
        <v>0</v>
      </c>
    </row>
    <row r="154" spans="1:17" hidden="1" x14ac:dyDescent="0.2">
      <c r="A154" s="11" t="s">
        <v>248</v>
      </c>
      <c r="B154" s="12" t="s">
        <v>249</v>
      </c>
      <c r="C154" s="23">
        <v>0</v>
      </c>
      <c r="D154" s="23">
        <v>0</v>
      </c>
      <c r="E154" s="57">
        <v>0</v>
      </c>
      <c r="F154" s="23">
        <v>0</v>
      </c>
      <c r="G154" s="23">
        <v>0</v>
      </c>
      <c r="H154" s="57">
        <v>0</v>
      </c>
      <c r="I154" s="23">
        <v>0</v>
      </c>
      <c r="J154" s="23">
        <v>0</v>
      </c>
      <c r="K154" s="57">
        <v>0</v>
      </c>
      <c r="L154" s="23">
        <v>0</v>
      </c>
      <c r="M154" s="23">
        <v>0</v>
      </c>
      <c r="N154" s="57">
        <v>0</v>
      </c>
      <c r="O154" s="23"/>
      <c r="P154" s="23"/>
      <c r="Q154" s="171"/>
    </row>
    <row r="155" spans="1:17" hidden="1" x14ac:dyDescent="0.2">
      <c r="A155" s="11" t="s">
        <v>250</v>
      </c>
      <c r="B155" s="12" t="s">
        <v>251</v>
      </c>
      <c r="C155" s="23">
        <v>0</v>
      </c>
      <c r="D155" s="23">
        <v>0</v>
      </c>
      <c r="E155" s="57">
        <v>0</v>
      </c>
      <c r="F155" s="23">
        <v>0</v>
      </c>
      <c r="G155" s="23">
        <v>0</v>
      </c>
      <c r="H155" s="57">
        <v>0</v>
      </c>
      <c r="I155" s="23">
        <v>0</v>
      </c>
      <c r="J155" s="23">
        <v>0</v>
      </c>
      <c r="K155" s="57">
        <v>0</v>
      </c>
      <c r="L155" s="23">
        <v>0</v>
      </c>
      <c r="M155" s="23">
        <v>0</v>
      </c>
      <c r="N155" s="57">
        <v>0</v>
      </c>
      <c r="O155" s="23"/>
      <c r="P155" s="23"/>
      <c r="Q155" s="171"/>
    </row>
    <row r="156" spans="1:17" hidden="1" x14ac:dyDescent="0.2">
      <c r="A156" s="11" t="s">
        <v>252</v>
      </c>
      <c r="B156" s="12" t="s">
        <v>253</v>
      </c>
      <c r="C156" s="23">
        <v>0</v>
      </c>
      <c r="D156" s="23">
        <v>0</v>
      </c>
      <c r="E156" s="57">
        <v>0</v>
      </c>
      <c r="F156" s="23">
        <v>0</v>
      </c>
      <c r="G156" s="23">
        <v>0</v>
      </c>
      <c r="H156" s="57">
        <v>0</v>
      </c>
      <c r="I156" s="23">
        <v>0</v>
      </c>
      <c r="J156" s="23">
        <v>0</v>
      </c>
      <c r="K156" s="57">
        <v>0</v>
      </c>
      <c r="L156" s="23">
        <v>0</v>
      </c>
      <c r="M156" s="23">
        <v>0</v>
      </c>
      <c r="N156" s="57">
        <v>0</v>
      </c>
      <c r="O156" s="23"/>
      <c r="P156" s="23"/>
      <c r="Q156" s="171"/>
    </row>
    <row r="157" spans="1:17" hidden="1" x14ac:dyDescent="0.2">
      <c r="A157" s="11" t="s">
        <v>122</v>
      </c>
      <c r="B157" s="13" t="s">
        <v>254</v>
      </c>
      <c r="C157" s="23">
        <v>0</v>
      </c>
      <c r="D157" s="23">
        <v>0</v>
      </c>
      <c r="E157" s="57">
        <v>0</v>
      </c>
      <c r="F157" s="23">
        <v>0</v>
      </c>
      <c r="G157" s="23">
        <v>0</v>
      </c>
      <c r="H157" s="57">
        <v>0</v>
      </c>
      <c r="I157" s="23">
        <v>0</v>
      </c>
      <c r="J157" s="23">
        <v>0</v>
      </c>
      <c r="K157" s="57">
        <v>0</v>
      </c>
      <c r="L157" s="23">
        <v>0</v>
      </c>
      <c r="M157" s="23">
        <v>0</v>
      </c>
      <c r="N157" s="57">
        <v>0</v>
      </c>
      <c r="O157" s="23"/>
      <c r="P157" s="23"/>
      <c r="Q157" s="171"/>
    </row>
    <row r="158" spans="1:17" ht="25.5" hidden="1" x14ac:dyDescent="0.2">
      <c r="A158" s="11" t="s">
        <v>101</v>
      </c>
      <c r="B158" s="13" t="s">
        <v>255</v>
      </c>
      <c r="C158" s="23">
        <v>0</v>
      </c>
      <c r="D158" s="23">
        <v>0</v>
      </c>
      <c r="E158" s="57">
        <v>0</v>
      </c>
      <c r="F158" s="23">
        <v>0</v>
      </c>
      <c r="G158" s="23">
        <v>0</v>
      </c>
      <c r="H158" s="57">
        <v>0</v>
      </c>
      <c r="I158" s="23">
        <v>0</v>
      </c>
      <c r="J158" s="23">
        <v>0</v>
      </c>
      <c r="K158" s="57">
        <v>0</v>
      </c>
      <c r="L158" s="23">
        <v>0</v>
      </c>
      <c r="M158" s="23">
        <v>0</v>
      </c>
      <c r="N158" s="57">
        <v>0</v>
      </c>
      <c r="O158" s="23"/>
      <c r="P158" s="23"/>
      <c r="Q158" s="171"/>
    </row>
    <row r="159" spans="1:17" hidden="1" x14ac:dyDescent="0.2">
      <c r="A159" s="21" t="s">
        <v>102</v>
      </c>
      <c r="B159" s="21" t="s">
        <v>103</v>
      </c>
      <c r="C159" s="17">
        <v>0</v>
      </c>
      <c r="D159" s="17">
        <v>0</v>
      </c>
      <c r="E159" s="56">
        <v>0</v>
      </c>
      <c r="F159" s="17">
        <v>0</v>
      </c>
      <c r="G159" s="17">
        <v>0</v>
      </c>
      <c r="H159" s="56">
        <v>0</v>
      </c>
      <c r="I159" s="17">
        <v>0</v>
      </c>
      <c r="J159" s="17">
        <v>0</v>
      </c>
      <c r="K159" s="56">
        <v>0</v>
      </c>
      <c r="L159" s="17">
        <v>0</v>
      </c>
      <c r="M159" s="17">
        <v>0</v>
      </c>
      <c r="N159" s="56">
        <v>0</v>
      </c>
      <c r="O159" s="17"/>
      <c r="P159" s="17"/>
      <c r="Q159" s="58"/>
    </row>
    <row r="160" spans="1:17" hidden="1" x14ac:dyDescent="0.2">
      <c r="A160" s="11" t="s">
        <v>256</v>
      </c>
      <c r="B160" s="13" t="s">
        <v>257</v>
      </c>
      <c r="C160" s="23">
        <v>0</v>
      </c>
      <c r="D160" s="23">
        <v>0</v>
      </c>
      <c r="E160" s="57">
        <v>0</v>
      </c>
      <c r="F160" s="23">
        <v>0</v>
      </c>
      <c r="G160" s="23">
        <v>0</v>
      </c>
      <c r="H160" s="57">
        <v>0</v>
      </c>
      <c r="I160" s="23">
        <v>0</v>
      </c>
      <c r="J160" s="23">
        <v>0</v>
      </c>
      <c r="K160" s="57">
        <v>0</v>
      </c>
      <c r="L160" s="23">
        <v>0</v>
      </c>
      <c r="M160" s="23">
        <v>0</v>
      </c>
      <c r="N160" s="57">
        <v>0</v>
      </c>
      <c r="O160" s="23"/>
      <c r="P160" s="23"/>
      <c r="Q160" s="171"/>
    </row>
    <row r="161" spans="1:17" hidden="1" x14ac:dyDescent="0.2">
      <c r="A161" s="11" t="s">
        <v>143</v>
      </c>
      <c r="B161" s="13" t="s">
        <v>258</v>
      </c>
      <c r="C161" s="23">
        <v>0</v>
      </c>
      <c r="D161" s="23">
        <v>0</v>
      </c>
      <c r="E161" s="57">
        <v>0</v>
      </c>
      <c r="F161" s="23">
        <v>0</v>
      </c>
      <c r="G161" s="23">
        <v>0</v>
      </c>
      <c r="H161" s="57">
        <v>0</v>
      </c>
      <c r="I161" s="23">
        <v>0</v>
      </c>
      <c r="J161" s="23">
        <v>0</v>
      </c>
      <c r="K161" s="57">
        <v>0</v>
      </c>
      <c r="L161" s="23">
        <v>0</v>
      </c>
      <c r="M161" s="23">
        <v>0</v>
      </c>
      <c r="N161" s="57">
        <v>0</v>
      </c>
      <c r="O161" s="23"/>
      <c r="P161" s="23"/>
      <c r="Q161" s="171"/>
    </row>
    <row r="162" spans="1:17" s="36" customFormat="1" ht="25.5" hidden="1" x14ac:dyDescent="0.2">
      <c r="A162" s="20" t="s">
        <v>104</v>
      </c>
      <c r="B162" s="21" t="s">
        <v>105</v>
      </c>
      <c r="C162" s="17">
        <v>0</v>
      </c>
      <c r="D162" s="17">
        <v>0</v>
      </c>
      <c r="E162" s="56">
        <v>0</v>
      </c>
      <c r="F162" s="17">
        <v>0</v>
      </c>
      <c r="G162" s="17">
        <v>0</v>
      </c>
      <c r="H162" s="56">
        <v>0</v>
      </c>
      <c r="I162" s="17">
        <v>0</v>
      </c>
      <c r="J162" s="17">
        <v>0</v>
      </c>
      <c r="K162" s="56">
        <v>0</v>
      </c>
      <c r="L162" s="17">
        <v>0</v>
      </c>
      <c r="M162" s="17">
        <v>0</v>
      </c>
      <c r="N162" s="56">
        <v>0</v>
      </c>
      <c r="O162" s="17"/>
      <c r="P162" s="17"/>
      <c r="Q162" s="58"/>
    </row>
    <row r="163" spans="1:17" s="22" customFormat="1" hidden="1" x14ac:dyDescent="0.2">
      <c r="A163" s="11" t="s">
        <v>118</v>
      </c>
      <c r="B163" s="12" t="s">
        <v>136</v>
      </c>
      <c r="C163" s="23">
        <v>0</v>
      </c>
      <c r="D163" s="23">
        <v>0</v>
      </c>
      <c r="E163" s="57">
        <v>0</v>
      </c>
      <c r="F163" s="23">
        <v>0</v>
      </c>
      <c r="G163" s="23">
        <v>0</v>
      </c>
      <c r="H163" s="57">
        <v>0</v>
      </c>
      <c r="I163" s="23">
        <v>0</v>
      </c>
      <c r="J163" s="23">
        <v>0</v>
      </c>
      <c r="K163" s="57">
        <v>0</v>
      </c>
      <c r="L163" s="23">
        <v>0</v>
      </c>
      <c r="M163" s="23">
        <v>0</v>
      </c>
      <c r="N163" s="57">
        <v>0</v>
      </c>
      <c r="O163" s="23"/>
      <c r="P163" s="23"/>
      <c r="Q163" s="171"/>
    </row>
    <row r="164" spans="1:17" hidden="1" x14ac:dyDescent="0.2">
      <c r="A164" s="11" t="s">
        <v>106</v>
      </c>
      <c r="B164" s="12" t="s">
        <v>259</v>
      </c>
      <c r="C164" s="23">
        <v>0</v>
      </c>
      <c r="D164" s="23">
        <v>0</v>
      </c>
      <c r="E164" s="57">
        <v>0</v>
      </c>
      <c r="F164" s="23">
        <v>0</v>
      </c>
      <c r="G164" s="23">
        <v>0</v>
      </c>
      <c r="H164" s="57">
        <v>0</v>
      </c>
      <c r="I164" s="23">
        <v>0</v>
      </c>
      <c r="J164" s="23">
        <v>0</v>
      </c>
      <c r="K164" s="57">
        <v>0</v>
      </c>
      <c r="L164" s="23">
        <v>0</v>
      </c>
      <c r="M164" s="23">
        <v>0</v>
      </c>
      <c r="N164" s="57">
        <v>0</v>
      </c>
      <c r="O164" s="23"/>
      <c r="P164" s="23"/>
      <c r="Q164" s="171"/>
    </row>
    <row r="165" spans="1:17" hidden="1" x14ac:dyDescent="0.2">
      <c r="A165" s="11" t="s">
        <v>260</v>
      </c>
      <c r="B165" s="12" t="s">
        <v>261</v>
      </c>
      <c r="C165" s="23">
        <v>0</v>
      </c>
      <c r="D165" s="23">
        <v>0</v>
      </c>
      <c r="E165" s="57">
        <v>0</v>
      </c>
      <c r="F165" s="23">
        <v>0</v>
      </c>
      <c r="G165" s="23">
        <v>0</v>
      </c>
      <c r="H165" s="57">
        <v>0</v>
      </c>
      <c r="I165" s="23">
        <v>0</v>
      </c>
      <c r="J165" s="23">
        <v>0</v>
      </c>
      <c r="K165" s="57">
        <v>0</v>
      </c>
      <c r="L165" s="23">
        <v>0</v>
      </c>
      <c r="M165" s="23">
        <v>0</v>
      </c>
      <c r="N165" s="57">
        <v>0</v>
      </c>
      <c r="O165" s="23"/>
      <c r="P165" s="23"/>
      <c r="Q165" s="171"/>
    </row>
    <row r="166" spans="1:17" hidden="1" x14ac:dyDescent="0.2">
      <c r="A166" s="11" t="s">
        <v>262</v>
      </c>
      <c r="B166" s="12" t="s">
        <v>263</v>
      </c>
      <c r="C166" s="23">
        <v>0</v>
      </c>
      <c r="D166" s="23">
        <v>0</v>
      </c>
      <c r="E166" s="57">
        <v>0</v>
      </c>
      <c r="F166" s="23">
        <v>0</v>
      </c>
      <c r="G166" s="23">
        <v>0</v>
      </c>
      <c r="H166" s="57">
        <v>0</v>
      </c>
      <c r="I166" s="23">
        <v>0</v>
      </c>
      <c r="J166" s="23">
        <v>0</v>
      </c>
      <c r="K166" s="57">
        <v>0</v>
      </c>
      <c r="L166" s="23">
        <v>0</v>
      </c>
      <c r="M166" s="23">
        <v>0</v>
      </c>
      <c r="N166" s="57">
        <v>0</v>
      </c>
      <c r="O166" s="23"/>
      <c r="P166" s="23"/>
      <c r="Q166" s="171"/>
    </row>
    <row r="167" spans="1:17" ht="25.5" x14ac:dyDescent="0.2">
      <c r="A167" s="25">
        <v>6</v>
      </c>
      <c r="B167" s="37" t="s">
        <v>63</v>
      </c>
      <c r="C167" s="17">
        <v>57396227</v>
      </c>
      <c r="D167" s="17">
        <v>30099928.98</v>
      </c>
      <c r="E167" s="57">
        <v>0.52442347787076671</v>
      </c>
      <c r="F167" s="17">
        <v>188790738</v>
      </c>
      <c r="G167" s="17">
        <v>167219386.69</v>
      </c>
      <c r="H167" s="57">
        <v>0.88573935597412623</v>
      </c>
      <c r="I167" s="17">
        <v>473635000</v>
      </c>
      <c r="J167" s="17">
        <v>451517138.31999999</v>
      </c>
      <c r="K167" s="57">
        <v>0.95330188503805668</v>
      </c>
      <c r="L167" s="17">
        <v>329940000</v>
      </c>
      <c r="M167" s="17">
        <v>318885338.40999997</v>
      </c>
      <c r="N167" s="57">
        <v>0.96649493365460382</v>
      </c>
      <c r="O167" s="17">
        <v>862344837</v>
      </c>
      <c r="P167" s="17">
        <v>550119801.66999996</v>
      </c>
      <c r="Q167" s="171">
        <v>0.63793482382732691</v>
      </c>
    </row>
    <row r="168" spans="1:17" ht="38.25" x14ac:dyDescent="0.2">
      <c r="A168" s="25" t="s">
        <v>64</v>
      </c>
      <c r="B168" s="37" t="s">
        <v>65</v>
      </c>
      <c r="C168" s="17">
        <v>9651000</v>
      </c>
      <c r="D168" s="17">
        <v>9176563</v>
      </c>
      <c r="E168" s="56">
        <v>0.95084063827582632</v>
      </c>
      <c r="F168" s="17">
        <v>10083000</v>
      </c>
      <c r="G168" s="17">
        <v>9390212</v>
      </c>
      <c r="H168" s="56">
        <v>0.93129148071010615</v>
      </c>
      <c r="I168" s="17">
        <v>294899000</v>
      </c>
      <c r="J168" s="17">
        <v>293504434</v>
      </c>
      <c r="K168" s="56">
        <v>0.99527103855896426</v>
      </c>
      <c r="L168" s="17">
        <v>89219000</v>
      </c>
      <c r="M168" s="17">
        <v>88275700</v>
      </c>
      <c r="N168" s="56">
        <v>0.98942713995897735</v>
      </c>
      <c r="O168" s="17">
        <v>567193000</v>
      </c>
      <c r="P168" s="17">
        <v>261281279</v>
      </c>
      <c r="Q168" s="58">
        <v>0.46065674117981004</v>
      </c>
    </row>
    <row r="169" spans="1:17" ht="25.5" hidden="1" x14ac:dyDescent="0.2">
      <c r="A169" s="25" t="s">
        <v>66</v>
      </c>
      <c r="B169" s="37" t="s">
        <v>67</v>
      </c>
      <c r="C169" s="17">
        <v>0</v>
      </c>
      <c r="D169" s="17">
        <v>0</v>
      </c>
      <c r="E169" s="56">
        <v>0</v>
      </c>
      <c r="F169" s="17">
        <v>0</v>
      </c>
      <c r="G169" s="17">
        <v>0</v>
      </c>
      <c r="H169" s="56">
        <v>0</v>
      </c>
      <c r="I169" s="17">
        <v>0</v>
      </c>
      <c r="J169" s="17">
        <v>0</v>
      </c>
      <c r="K169" s="56">
        <v>0</v>
      </c>
      <c r="L169" s="17">
        <v>0</v>
      </c>
      <c r="M169" s="17">
        <v>0</v>
      </c>
      <c r="N169" s="56">
        <v>0</v>
      </c>
      <c r="O169" s="17"/>
      <c r="P169" s="17"/>
      <c r="Q169" s="58"/>
    </row>
    <row r="170" spans="1:17" hidden="1" x14ac:dyDescent="0.2">
      <c r="A170" s="11" t="s">
        <v>68</v>
      </c>
      <c r="B170" s="12" t="s">
        <v>270</v>
      </c>
      <c r="C170" s="23">
        <v>0</v>
      </c>
      <c r="D170" s="23">
        <v>0</v>
      </c>
      <c r="E170" s="57">
        <v>0</v>
      </c>
      <c r="F170" s="23">
        <v>0</v>
      </c>
      <c r="G170" s="23">
        <v>0</v>
      </c>
      <c r="H170" s="57">
        <v>0</v>
      </c>
      <c r="I170" s="23">
        <v>0</v>
      </c>
      <c r="J170" s="23">
        <v>0</v>
      </c>
      <c r="K170" s="57">
        <v>0</v>
      </c>
      <c r="L170" s="23">
        <v>0</v>
      </c>
      <c r="M170" s="23">
        <v>0</v>
      </c>
      <c r="N170" s="57">
        <v>0</v>
      </c>
      <c r="O170" s="23"/>
      <c r="P170" s="23"/>
      <c r="Q170" s="171"/>
    </row>
    <row r="171" spans="1:17" ht="38.25" x14ac:dyDescent="0.2">
      <c r="A171" s="25" t="s">
        <v>70</v>
      </c>
      <c r="B171" s="37" t="s">
        <v>125</v>
      </c>
      <c r="C171" s="17">
        <v>2000000</v>
      </c>
      <c r="D171" s="17">
        <v>2000000</v>
      </c>
      <c r="E171" s="56">
        <v>1</v>
      </c>
      <c r="F171" s="17">
        <v>2000000</v>
      </c>
      <c r="G171" s="17">
        <v>2000000</v>
      </c>
      <c r="H171" s="56">
        <v>1</v>
      </c>
      <c r="I171" s="17">
        <v>286000000</v>
      </c>
      <c r="J171" s="17">
        <v>286000000</v>
      </c>
      <c r="K171" s="56">
        <v>1</v>
      </c>
      <c r="L171" s="17">
        <v>81333000</v>
      </c>
      <c r="M171" s="17">
        <v>81333000</v>
      </c>
      <c r="N171" s="56">
        <v>1</v>
      </c>
      <c r="O171" s="17">
        <v>556438000</v>
      </c>
      <c r="P171" s="17">
        <v>252000000</v>
      </c>
      <c r="Q171" s="58">
        <v>0.45288064438445974</v>
      </c>
    </row>
    <row r="172" spans="1:17" ht="25.5" x14ac:dyDescent="0.2">
      <c r="A172" s="11" t="s">
        <v>71</v>
      </c>
      <c r="B172" s="12" t="s">
        <v>72</v>
      </c>
      <c r="C172" s="23">
        <v>2000000</v>
      </c>
      <c r="D172" s="23">
        <v>2000000</v>
      </c>
      <c r="E172" s="57">
        <v>1</v>
      </c>
      <c r="F172" s="23">
        <v>2000000</v>
      </c>
      <c r="G172" s="23">
        <v>2000000</v>
      </c>
      <c r="H172" s="57">
        <v>1</v>
      </c>
      <c r="I172" s="23">
        <v>2000000</v>
      </c>
      <c r="J172" s="23">
        <v>2000000</v>
      </c>
      <c r="K172" s="57">
        <v>1</v>
      </c>
      <c r="L172" s="23">
        <v>2000000</v>
      </c>
      <c r="M172" s="23">
        <v>2000000</v>
      </c>
      <c r="N172" s="57">
        <v>1</v>
      </c>
      <c r="O172" s="23">
        <v>2000000</v>
      </c>
      <c r="P172" s="23">
        <v>2000000</v>
      </c>
      <c r="Q172" s="171">
        <v>1</v>
      </c>
    </row>
    <row r="173" spans="1:17" ht="38.25" x14ac:dyDescent="0.2">
      <c r="A173" s="11" t="s">
        <v>350</v>
      </c>
      <c r="B173" s="12" t="s">
        <v>351</v>
      </c>
      <c r="C173" s="23">
        <v>0</v>
      </c>
      <c r="D173" s="23">
        <v>0</v>
      </c>
      <c r="E173" s="57">
        <v>0</v>
      </c>
      <c r="F173" s="23">
        <v>0</v>
      </c>
      <c r="G173" s="23">
        <v>0</v>
      </c>
      <c r="H173" s="57">
        <v>0</v>
      </c>
      <c r="I173" s="23">
        <v>284000000</v>
      </c>
      <c r="J173" s="23">
        <v>284000000</v>
      </c>
      <c r="K173" s="57">
        <v>1</v>
      </c>
      <c r="L173" s="23">
        <v>79333000</v>
      </c>
      <c r="M173" s="23">
        <v>79333000</v>
      </c>
      <c r="N173" s="57">
        <v>1</v>
      </c>
      <c r="O173" s="23">
        <v>554438000</v>
      </c>
      <c r="P173" s="23">
        <v>250000000</v>
      </c>
      <c r="Q173" s="171">
        <v>0.45090704461093939</v>
      </c>
    </row>
    <row r="174" spans="1:17" ht="51" hidden="1" x14ac:dyDescent="0.2">
      <c r="A174" s="11" t="s">
        <v>378</v>
      </c>
      <c r="B174" s="12" t="s">
        <v>379</v>
      </c>
      <c r="C174" s="23">
        <v>0</v>
      </c>
      <c r="D174" s="23">
        <v>0</v>
      </c>
      <c r="E174" s="57">
        <v>0</v>
      </c>
      <c r="F174" s="23">
        <v>0</v>
      </c>
      <c r="G174" s="23">
        <v>0</v>
      </c>
      <c r="H174" s="57">
        <v>0</v>
      </c>
      <c r="I174" s="23">
        <v>0</v>
      </c>
      <c r="J174" s="23">
        <v>0</v>
      </c>
      <c r="K174" s="57">
        <v>0</v>
      </c>
      <c r="L174" s="23">
        <v>0</v>
      </c>
      <c r="M174" s="23">
        <v>0</v>
      </c>
      <c r="N174" s="57">
        <v>0</v>
      </c>
      <c r="O174" s="23"/>
      <c r="P174" s="23"/>
      <c r="Q174" s="171"/>
    </row>
    <row r="175" spans="1:17" ht="25.5" hidden="1" x14ac:dyDescent="0.2">
      <c r="A175" s="11" t="s">
        <v>385</v>
      </c>
      <c r="B175" s="12" t="s">
        <v>386</v>
      </c>
      <c r="C175" s="23">
        <v>0</v>
      </c>
      <c r="D175" s="23">
        <v>0</v>
      </c>
      <c r="E175" s="57">
        <v>0</v>
      </c>
      <c r="F175" s="23">
        <v>0</v>
      </c>
      <c r="G175" s="23">
        <v>0</v>
      </c>
      <c r="H175" s="57">
        <v>0</v>
      </c>
      <c r="I175" s="23">
        <v>0</v>
      </c>
      <c r="J175" s="23">
        <v>0</v>
      </c>
      <c r="K175" s="57">
        <v>0</v>
      </c>
      <c r="L175" s="23">
        <v>0</v>
      </c>
      <c r="M175" s="23">
        <v>0</v>
      </c>
      <c r="N175" s="57">
        <v>0</v>
      </c>
      <c r="O175" s="23"/>
      <c r="P175" s="23"/>
      <c r="Q175" s="171"/>
    </row>
    <row r="176" spans="1:17" ht="38.25" x14ac:dyDescent="0.2">
      <c r="A176" s="25" t="s">
        <v>73</v>
      </c>
      <c r="B176" s="37" t="s">
        <v>124</v>
      </c>
      <c r="C176" s="17">
        <v>7651000</v>
      </c>
      <c r="D176" s="17">
        <v>7176563</v>
      </c>
      <c r="E176" s="56">
        <v>0.93799019735982225</v>
      </c>
      <c r="F176" s="17">
        <v>8083000</v>
      </c>
      <c r="G176" s="17">
        <v>7390212</v>
      </c>
      <c r="H176" s="56">
        <v>0.91429073363850055</v>
      </c>
      <c r="I176" s="17">
        <v>8899000</v>
      </c>
      <c r="J176" s="17">
        <v>7504434</v>
      </c>
      <c r="K176" s="56">
        <v>0.84328958309922464</v>
      </c>
      <c r="L176" s="17">
        <v>7886000</v>
      </c>
      <c r="M176" s="17">
        <v>6942700</v>
      </c>
      <c r="N176" s="56">
        <v>0.88038295713923409</v>
      </c>
      <c r="O176" s="17">
        <v>10755000</v>
      </c>
      <c r="P176" s="17">
        <v>9281279</v>
      </c>
      <c r="Q176" s="58">
        <v>0.86297340771734077</v>
      </c>
    </row>
    <row r="177" spans="1:17" s="38" customFormat="1" ht="38.25" x14ac:dyDescent="0.2">
      <c r="A177" s="11" t="s">
        <v>74</v>
      </c>
      <c r="B177" s="12" t="s">
        <v>352</v>
      </c>
      <c r="C177" s="23">
        <v>4753000</v>
      </c>
      <c r="D177" s="23">
        <v>4458170</v>
      </c>
      <c r="E177" s="57">
        <v>0.93796970334525565</v>
      </c>
      <c r="F177" s="23">
        <v>5021000</v>
      </c>
      <c r="G177" s="23">
        <v>4590890</v>
      </c>
      <c r="H177" s="57">
        <v>0.91433778131846244</v>
      </c>
      <c r="I177" s="23">
        <v>5528000</v>
      </c>
      <c r="J177" s="23">
        <v>4661846</v>
      </c>
      <c r="K177" s="57">
        <v>0.84331512301013023</v>
      </c>
      <c r="L177" s="23">
        <v>4895000</v>
      </c>
      <c r="M177" s="23">
        <v>4312892</v>
      </c>
      <c r="N177" s="57">
        <v>0.88108110316649646</v>
      </c>
      <c r="O177" s="23">
        <v>7515000</v>
      </c>
      <c r="P177" s="23">
        <v>6397159</v>
      </c>
      <c r="Q177" s="171">
        <v>0.85125202927478372</v>
      </c>
    </row>
    <row r="178" spans="1:17" s="38" customFormat="1" ht="38.25" x14ac:dyDescent="0.2">
      <c r="A178" s="11" t="s">
        <v>75</v>
      </c>
      <c r="B178" s="12" t="s">
        <v>353</v>
      </c>
      <c r="C178" s="23">
        <v>2898000</v>
      </c>
      <c r="D178" s="23">
        <v>2718393</v>
      </c>
      <c r="E178" s="57">
        <v>0.93802380952380948</v>
      </c>
      <c r="F178" s="23">
        <v>3062000</v>
      </c>
      <c r="G178" s="23">
        <v>2799322</v>
      </c>
      <c r="H178" s="57">
        <v>0.91421358589157409</v>
      </c>
      <c r="I178" s="23">
        <v>3371000</v>
      </c>
      <c r="J178" s="23">
        <v>2842588</v>
      </c>
      <c r="K178" s="57">
        <v>0.84324770097893798</v>
      </c>
      <c r="L178" s="23">
        <v>2991000</v>
      </c>
      <c r="M178" s="23">
        <v>2629808</v>
      </c>
      <c r="N178" s="57">
        <v>0.87924038783015712</v>
      </c>
      <c r="O178" s="23">
        <v>3240000</v>
      </c>
      <c r="P178" s="23">
        <v>2884120</v>
      </c>
      <c r="Q178" s="171">
        <v>0.89016049382716045</v>
      </c>
    </row>
    <row r="179" spans="1:17" ht="25.5" x14ac:dyDescent="0.2">
      <c r="A179" s="39" t="s">
        <v>107</v>
      </c>
      <c r="B179" s="37" t="s">
        <v>108</v>
      </c>
      <c r="C179" s="17">
        <v>0</v>
      </c>
      <c r="D179" s="17">
        <v>0</v>
      </c>
      <c r="E179" s="56">
        <v>0</v>
      </c>
      <c r="F179" s="17">
        <v>7000220</v>
      </c>
      <c r="G179" s="17">
        <v>0</v>
      </c>
      <c r="H179" s="56">
        <v>0</v>
      </c>
      <c r="I179" s="17">
        <v>0</v>
      </c>
      <c r="J179" s="17">
        <v>0</v>
      </c>
      <c r="K179" s="56">
        <v>0</v>
      </c>
      <c r="L179" s="17">
        <v>0</v>
      </c>
      <c r="M179" s="17">
        <v>0</v>
      </c>
      <c r="N179" s="56">
        <v>0</v>
      </c>
      <c r="O179" s="17"/>
      <c r="P179" s="17"/>
      <c r="Q179" s="58"/>
    </row>
    <row r="180" spans="1:17" s="38" customFormat="1" x14ac:dyDescent="0.2">
      <c r="A180" s="11" t="s">
        <v>264</v>
      </c>
      <c r="B180" s="12" t="s">
        <v>265</v>
      </c>
      <c r="C180" s="23">
        <v>0</v>
      </c>
      <c r="D180" s="23">
        <v>0</v>
      </c>
      <c r="E180" s="57">
        <v>0</v>
      </c>
      <c r="F180" s="23">
        <v>7000220</v>
      </c>
      <c r="G180" s="23">
        <v>0</v>
      </c>
      <c r="H180" s="57">
        <v>0</v>
      </c>
      <c r="I180" s="23">
        <v>0</v>
      </c>
      <c r="J180" s="23">
        <v>0</v>
      </c>
      <c r="K180" s="57">
        <v>0</v>
      </c>
      <c r="L180" s="23">
        <v>0</v>
      </c>
      <c r="M180" s="23">
        <v>0</v>
      </c>
      <c r="N180" s="57">
        <v>0</v>
      </c>
      <c r="O180" s="23"/>
      <c r="P180" s="23"/>
      <c r="Q180" s="171"/>
    </row>
    <row r="181" spans="1:17" ht="25.5" hidden="1" x14ac:dyDescent="0.2">
      <c r="A181" s="11" t="s">
        <v>291</v>
      </c>
      <c r="B181" s="12" t="s">
        <v>292</v>
      </c>
      <c r="C181" s="23">
        <v>0</v>
      </c>
      <c r="D181" s="23">
        <v>0</v>
      </c>
      <c r="E181" s="57">
        <v>0</v>
      </c>
      <c r="F181" s="23">
        <v>0</v>
      </c>
      <c r="G181" s="23">
        <v>0</v>
      </c>
      <c r="H181" s="57">
        <v>0</v>
      </c>
      <c r="I181" s="23">
        <v>0</v>
      </c>
      <c r="J181" s="23">
        <v>0</v>
      </c>
      <c r="K181" s="57">
        <v>0</v>
      </c>
      <c r="L181" s="23">
        <v>0</v>
      </c>
      <c r="M181" s="23">
        <v>0</v>
      </c>
      <c r="N181" s="57">
        <v>0</v>
      </c>
      <c r="O181" s="23"/>
      <c r="P181" s="23"/>
      <c r="Q181" s="171"/>
    </row>
    <row r="182" spans="1:17" x14ac:dyDescent="0.2">
      <c r="A182" s="11"/>
      <c r="B182" s="12"/>
      <c r="C182" s="23"/>
      <c r="D182" s="23"/>
      <c r="E182" s="57">
        <v>0</v>
      </c>
      <c r="F182" s="23"/>
      <c r="G182" s="23"/>
      <c r="H182" s="57">
        <v>0</v>
      </c>
      <c r="I182" s="23"/>
      <c r="J182" s="23"/>
      <c r="K182" s="57">
        <v>0</v>
      </c>
      <c r="L182" s="23"/>
      <c r="M182" s="23"/>
      <c r="N182" s="57">
        <v>0</v>
      </c>
      <c r="O182" s="23"/>
      <c r="P182" s="23"/>
      <c r="Q182" s="171"/>
    </row>
    <row r="183" spans="1:17" x14ac:dyDescent="0.2">
      <c r="A183" s="39" t="s">
        <v>336</v>
      </c>
      <c r="B183" s="37" t="s">
        <v>338</v>
      </c>
      <c r="C183" s="17">
        <v>29196000</v>
      </c>
      <c r="D183" s="17">
        <v>12685356.620000001</v>
      </c>
      <c r="E183" s="56">
        <v>0.43448954034799292</v>
      </c>
      <c r="F183" s="17">
        <v>26945000</v>
      </c>
      <c r="G183" s="17">
        <v>21211880.850000001</v>
      </c>
      <c r="H183" s="56">
        <v>0.78722883095193918</v>
      </c>
      <c r="I183" s="17">
        <v>37531000</v>
      </c>
      <c r="J183" s="17">
        <v>21134989.640000001</v>
      </c>
      <c r="K183" s="56">
        <v>0.56313419946177823</v>
      </c>
      <c r="L183" s="17">
        <v>37566000</v>
      </c>
      <c r="M183" s="17">
        <v>32454638.41</v>
      </c>
      <c r="N183" s="56">
        <v>0.86393649603364742</v>
      </c>
      <c r="O183" s="17">
        <v>18565000</v>
      </c>
      <c r="P183" s="17">
        <v>12280011.41</v>
      </c>
      <c r="Q183" s="58">
        <v>0.66146035065984377</v>
      </c>
    </row>
    <row r="184" spans="1:17" s="38" customFormat="1" x14ac:dyDescent="0.2">
      <c r="A184" s="11" t="s">
        <v>334</v>
      </c>
      <c r="B184" s="12" t="s">
        <v>335</v>
      </c>
      <c r="C184" s="23">
        <v>20000000</v>
      </c>
      <c r="D184" s="23">
        <v>5835104.6200000001</v>
      </c>
      <c r="E184" s="57">
        <v>0.291755231</v>
      </c>
      <c r="F184" s="23">
        <v>19441000</v>
      </c>
      <c r="G184" s="23">
        <v>15461503.35</v>
      </c>
      <c r="H184" s="57">
        <v>0.79530391183581095</v>
      </c>
      <c r="I184" s="23">
        <v>30096000</v>
      </c>
      <c r="J184" s="23">
        <v>15205510.640000001</v>
      </c>
      <c r="K184" s="57">
        <v>0.50523360712387033</v>
      </c>
      <c r="L184" s="23">
        <v>30000000</v>
      </c>
      <c r="M184" s="23">
        <v>29807876.41</v>
      </c>
      <c r="N184" s="57">
        <v>0.99359588033333335</v>
      </c>
      <c r="O184" s="23">
        <v>11000000</v>
      </c>
      <c r="P184" s="23">
        <v>9543160.4100000001</v>
      </c>
      <c r="Q184" s="171">
        <v>0.86756003727272724</v>
      </c>
    </row>
    <row r="185" spans="1:17" s="38" customFormat="1" x14ac:dyDescent="0.2">
      <c r="A185" s="11" t="s">
        <v>337</v>
      </c>
      <c r="B185" s="12" t="s">
        <v>339</v>
      </c>
      <c r="C185" s="23">
        <v>9196000</v>
      </c>
      <c r="D185" s="23">
        <v>6850252</v>
      </c>
      <c r="E185" s="57">
        <v>0.74491648542844713</v>
      </c>
      <c r="F185" s="23">
        <v>7504000</v>
      </c>
      <c r="G185" s="23">
        <v>5750377.5</v>
      </c>
      <c r="H185" s="57">
        <v>0.76630830223880597</v>
      </c>
      <c r="I185" s="23">
        <v>7435000</v>
      </c>
      <c r="J185" s="23">
        <v>5929479</v>
      </c>
      <c r="K185" s="57">
        <v>0.79750894418291862</v>
      </c>
      <c r="L185" s="23">
        <v>7566000</v>
      </c>
      <c r="M185" s="23">
        <v>2646762</v>
      </c>
      <c r="N185" s="57">
        <v>0.34982315622521809</v>
      </c>
      <c r="O185" s="23">
        <v>7565000</v>
      </c>
      <c r="P185" s="23">
        <v>2736851</v>
      </c>
      <c r="Q185" s="171">
        <v>0.36177805684071379</v>
      </c>
    </row>
    <row r="186" spans="1:17" x14ac:dyDescent="0.2">
      <c r="A186" s="11"/>
      <c r="B186" s="12"/>
      <c r="C186" s="23"/>
      <c r="D186" s="23"/>
      <c r="E186" s="57"/>
      <c r="F186" s="23"/>
      <c r="G186" s="23"/>
      <c r="H186" s="57"/>
      <c r="I186" s="23"/>
      <c r="J186" s="23"/>
      <c r="K186" s="57"/>
      <c r="L186" s="23"/>
      <c r="M186" s="23"/>
      <c r="N186" s="57"/>
      <c r="O186" s="23"/>
      <c r="P186" s="23"/>
      <c r="Q186" s="171"/>
    </row>
    <row r="187" spans="1:17" ht="25.5" x14ac:dyDescent="0.2">
      <c r="A187" s="39" t="s">
        <v>354</v>
      </c>
      <c r="B187" s="37" t="s">
        <v>357</v>
      </c>
      <c r="C187" s="17">
        <v>9001100</v>
      </c>
      <c r="D187" s="17">
        <v>0</v>
      </c>
      <c r="E187" s="56">
        <v>0</v>
      </c>
      <c r="F187" s="17">
        <v>7000000</v>
      </c>
      <c r="G187" s="17">
        <v>1142741.3500000001</v>
      </c>
      <c r="H187" s="56">
        <v>0.1632487642857143</v>
      </c>
      <c r="I187" s="17">
        <v>3500000</v>
      </c>
      <c r="J187" s="17">
        <v>0</v>
      </c>
      <c r="K187" s="56">
        <v>0</v>
      </c>
      <c r="L187" s="17">
        <v>5000000</v>
      </c>
      <c r="M187" s="17">
        <v>0</v>
      </c>
      <c r="N187" s="56">
        <v>0</v>
      </c>
      <c r="O187" s="17">
        <v>0</v>
      </c>
      <c r="P187" s="17">
        <v>0</v>
      </c>
      <c r="Q187" s="58">
        <v>0</v>
      </c>
    </row>
    <row r="188" spans="1:17" x14ac:dyDescent="0.2">
      <c r="A188" s="11" t="s">
        <v>355</v>
      </c>
      <c r="B188" s="12" t="s">
        <v>367</v>
      </c>
      <c r="C188" s="23">
        <v>7001100</v>
      </c>
      <c r="D188" s="23">
        <v>0</v>
      </c>
      <c r="E188" s="57">
        <v>0</v>
      </c>
      <c r="F188" s="23">
        <v>5000000</v>
      </c>
      <c r="G188" s="23">
        <v>1142741.3500000001</v>
      </c>
      <c r="H188" s="57">
        <v>0.22854827000000003</v>
      </c>
      <c r="I188" s="23">
        <v>2500000</v>
      </c>
      <c r="J188" s="23">
        <v>0</v>
      </c>
      <c r="K188" s="57">
        <v>0</v>
      </c>
      <c r="L188" s="23">
        <v>3000000</v>
      </c>
      <c r="M188" s="23">
        <v>0</v>
      </c>
      <c r="N188" s="57">
        <v>0</v>
      </c>
      <c r="O188" s="23">
        <v>0</v>
      </c>
      <c r="P188" s="23">
        <v>0</v>
      </c>
      <c r="Q188" s="171">
        <v>0</v>
      </c>
    </row>
    <row r="189" spans="1:17" x14ac:dyDescent="0.2">
      <c r="A189" s="11" t="s">
        <v>356</v>
      </c>
      <c r="B189" s="12" t="s">
        <v>368</v>
      </c>
      <c r="C189" s="23">
        <v>2000000</v>
      </c>
      <c r="D189" s="23">
        <v>0</v>
      </c>
      <c r="E189" s="57">
        <v>0</v>
      </c>
      <c r="F189" s="23">
        <v>2000000</v>
      </c>
      <c r="G189" s="23">
        <v>0</v>
      </c>
      <c r="H189" s="57">
        <v>0</v>
      </c>
      <c r="I189" s="23">
        <v>1000000</v>
      </c>
      <c r="J189" s="23">
        <v>0</v>
      </c>
      <c r="K189" s="57">
        <v>0</v>
      </c>
      <c r="L189" s="23">
        <v>2000000</v>
      </c>
      <c r="M189" s="23">
        <v>0</v>
      </c>
      <c r="N189" s="57">
        <v>0</v>
      </c>
      <c r="O189" s="23">
        <v>0</v>
      </c>
      <c r="P189" s="23">
        <v>0</v>
      </c>
      <c r="Q189" s="171">
        <v>0</v>
      </c>
    </row>
    <row r="190" spans="1:17" x14ac:dyDescent="0.2">
      <c r="A190" s="11"/>
      <c r="B190" s="12"/>
      <c r="C190" s="23"/>
      <c r="D190" s="23"/>
      <c r="E190" s="57">
        <v>0</v>
      </c>
      <c r="F190" s="23"/>
      <c r="G190" s="23"/>
      <c r="H190" s="57">
        <v>0</v>
      </c>
      <c r="I190" s="23"/>
      <c r="J190" s="23"/>
      <c r="K190" s="57">
        <v>0</v>
      </c>
      <c r="L190" s="23"/>
      <c r="M190" s="23"/>
      <c r="N190" s="57">
        <v>0</v>
      </c>
      <c r="O190" s="23"/>
      <c r="P190" s="23"/>
      <c r="Q190" s="171"/>
    </row>
    <row r="191" spans="1:17" ht="25.5" x14ac:dyDescent="0.2">
      <c r="A191" s="39" t="s">
        <v>358</v>
      </c>
      <c r="B191" s="37" t="s">
        <v>362</v>
      </c>
      <c r="C191" s="17">
        <v>9548127</v>
      </c>
      <c r="D191" s="17">
        <v>8238009.3599999994</v>
      </c>
      <c r="E191" s="56">
        <v>0.86278799601220213</v>
      </c>
      <c r="F191" s="17">
        <v>137762518</v>
      </c>
      <c r="G191" s="17">
        <v>135474552.49000001</v>
      </c>
      <c r="H191" s="56">
        <v>0.98339195927008249</v>
      </c>
      <c r="I191" s="17">
        <v>137705000</v>
      </c>
      <c r="J191" s="17">
        <v>136877714.68000001</v>
      </c>
      <c r="K191" s="56">
        <v>0.99399233637122841</v>
      </c>
      <c r="L191" s="17">
        <v>198155000</v>
      </c>
      <c r="M191" s="17">
        <v>198155000</v>
      </c>
      <c r="N191" s="56">
        <v>1</v>
      </c>
      <c r="O191" s="17">
        <v>276586837</v>
      </c>
      <c r="P191" s="17">
        <v>276558511.25999999</v>
      </c>
      <c r="Q191" s="58">
        <v>0.99989758825724595</v>
      </c>
    </row>
    <row r="192" spans="1:17" ht="25.5" x14ac:dyDescent="0.2">
      <c r="A192" s="39" t="s">
        <v>359</v>
      </c>
      <c r="B192" s="37" t="s">
        <v>363</v>
      </c>
      <c r="C192" s="17">
        <v>9548127</v>
      </c>
      <c r="D192" s="17">
        <v>8238009.3599999994</v>
      </c>
      <c r="E192" s="56">
        <v>0.86278799601220213</v>
      </c>
      <c r="F192" s="17">
        <v>137762518</v>
      </c>
      <c r="G192" s="17">
        <v>135474552.49000001</v>
      </c>
      <c r="H192" s="56">
        <v>0.98339195927008249</v>
      </c>
      <c r="I192" s="17">
        <v>137705000</v>
      </c>
      <c r="J192" s="17">
        <v>136877714.68000001</v>
      </c>
      <c r="K192" s="56">
        <v>0.99399233637122841</v>
      </c>
      <c r="L192" s="17">
        <v>198155000</v>
      </c>
      <c r="M192" s="17">
        <v>198155000</v>
      </c>
      <c r="N192" s="56">
        <v>1</v>
      </c>
      <c r="O192" s="17">
        <v>276586837</v>
      </c>
      <c r="P192" s="17">
        <v>276558511.25999999</v>
      </c>
      <c r="Q192" s="58">
        <v>0.99989758825724595</v>
      </c>
    </row>
    <row r="193" spans="1:17" ht="51" x14ac:dyDescent="0.2">
      <c r="A193" s="11" t="s">
        <v>360</v>
      </c>
      <c r="B193" s="12" t="s">
        <v>364</v>
      </c>
      <c r="C193" s="23">
        <v>6000000</v>
      </c>
      <c r="D193" s="23">
        <v>6000000</v>
      </c>
      <c r="E193" s="57">
        <v>1</v>
      </c>
      <c r="F193" s="23">
        <v>134439738</v>
      </c>
      <c r="G193" s="23">
        <v>134439738</v>
      </c>
      <c r="H193" s="57">
        <v>1</v>
      </c>
      <c r="I193" s="23">
        <v>135000000</v>
      </c>
      <c r="J193" s="23">
        <v>134999998</v>
      </c>
      <c r="K193" s="57">
        <v>0.99999998518518518</v>
      </c>
      <c r="L193" s="23">
        <v>198155000</v>
      </c>
      <c r="M193" s="23">
        <v>198155000</v>
      </c>
      <c r="N193" s="57">
        <v>1</v>
      </c>
      <c r="O193" s="23">
        <v>273587000</v>
      </c>
      <c r="P193" s="23">
        <v>273587000</v>
      </c>
      <c r="Q193" s="171">
        <v>1</v>
      </c>
    </row>
    <row r="194" spans="1:17" ht="25.5" x14ac:dyDescent="0.2">
      <c r="A194" s="11" t="s">
        <v>361</v>
      </c>
      <c r="B194" s="12" t="s">
        <v>365</v>
      </c>
      <c r="C194" s="23">
        <v>3548127</v>
      </c>
      <c r="D194" s="23">
        <v>2238009.36</v>
      </c>
      <c r="E194" s="57">
        <v>0.63075796328598155</v>
      </c>
      <c r="F194" s="23">
        <v>3322780</v>
      </c>
      <c r="G194" s="23">
        <v>1034814.49</v>
      </c>
      <c r="H194" s="57">
        <v>0.31143033544200938</v>
      </c>
      <c r="I194" s="23">
        <v>2705000</v>
      </c>
      <c r="J194" s="23">
        <v>1877716.68</v>
      </c>
      <c r="K194" s="57">
        <v>0.69416513123844725</v>
      </c>
      <c r="L194" s="23">
        <v>0</v>
      </c>
      <c r="M194" s="23">
        <v>0</v>
      </c>
      <c r="N194" s="57">
        <v>0</v>
      </c>
      <c r="O194" s="23">
        <v>2999837</v>
      </c>
      <c r="P194" s="23">
        <v>2971511.26</v>
      </c>
      <c r="Q194" s="171">
        <v>0.9905575736281671</v>
      </c>
    </row>
    <row r="195" spans="1:17" x14ac:dyDescent="0.2">
      <c r="A195" s="11"/>
      <c r="B195" s="12"/>
      <c r="C195" s="23"/>
      <c r="D195" s="23"/>
      <c r="E195" s="57">
        <v>0</v>
      </c>
      <c r="F195" s="23"/>
      <c r="G195" s="23"/>
      <c r="H195" s="57">
        <v>0</v>
      </c>
      <c r="I195" s="23"/>
      <c r="J195" s="23"/>
      <c r="K195" s="57">
        <v>0</v>
      </c>
      <c r="L195" s="23"/>
      <c r="M195" s="23"/>
      <c r="N195" s="57">
        <v>0</v>
      </c>
      <c r="O195" s="23"/>
      <c r="P195" s="23"/>
      <c r="Q195" s="171"/>
    </row>
    <row r="196" spans="1:17" s="38" customFormat="1" ht="25.5" hidden="1" x14ac:dyDescent="0.2">
      <c r="A196" s="26">
        <v>7</v>
      </c>
      <c r="B196" s="30" t="s">
        <v>109</v>
      </c>
      <c r="C196" s="17">
        <v>0</v>
      </c>
      <c r="D196" s="17">
        <v>0</v>
      </c>
      <c r="E196" s="56">
        <v>0</v>
      </c>
      <c r="F196" s="17">
        <v>0</v>
      </c>
      <c r="G196" s="17">
        <v>0</v>
      </c>
      <c r="H196" s="56">
        <v>0</v>
      </c>
      <c r="I196" s="17">
        <v>0</v>
      </c>
      <c r="J196" s="17">
        <v>0</v>
      </c>
      <c r="K196" s="56">
        <v>0</v>
      </c>
      <c r="L196" s="17">
        <v>0</v>
      </c>
      <c r="M196" s="17">
        <v>0</v>
      </c>
      <c r="N196" s="56">
        <v>0</v>
      </c>
      <c r="O196" s="17"/>
      <c r="P196" s="17"/>
      <c r="Q196" s="58"/>
    </row>
    <row r="197" spans="1:17" s="38" customFormat="1" ht="38.25" hidden="1" x14ac:dyDescent="0.2">
      <c r="A197" s="26" t="s">
        <v>110</v>
      </c>
      <c r="B197" s="30" t="s">
        <v>112</v>
      </c>
      <c r="C197" s="17">
        <v>0</v>
      </c>
      <c r="D197" s="17">
        <v>0</v>
      </c>
      <c r="E197" s="56">
        <v>0</v>
      </c>
      <c r="F197" s="17">
        <v>0</v>
      </c>
      <c r="G197" s="17">
        <v>0</v>
      </c>
      <c r="H197" s="56">
        <v>0</v>
      </c>
      <c r="I197" s="17">
        <v>0</v>
      </c>
      <c r="J197" s="17">
        <v>0</v>
      </c>
      <c r="K197" s="56">
        <v>0</v>
      </c>
      <c r="L197" s="17">
        <v>0</v>
      </c>
      <c r="M197" s="17">
        <v>0</v>
      </c>
      <c r="N197" s="56">
        <v>0</v>
      </c>
      <c r="O197" s="17"/>
      <c r="P197" s="17"/>
      <c r="Q197" s="58"/>
    </row>
    <row r="198" spans="1:17" s="38" customFormat="1" ht="38.25" hidden="1" x14ac:dyDescent="0.2">
      <c r="A198" s="26" t="s">
        <v>138</v>
      </c>
      <c r="B198" s="30" t="s">
        <v>140</v>
      </c>
      <c r="C198" s="17">
        <v>0</v>
      </c>
      <c r="D198" s="17">
        <v>0</v>
      </c>
      <c r="E198" s="56">
        <v>0</v>
      </c>
      <c r="F198" s="17">
        <v>0</v>
      </c>
      <c r="G198" s="17">
        <v>0</v>
      </c>
      <c r="H198" s="56">
        <v>0</v>
      </c>
      <c r="I198" s="17">
        <v>0</v>
      </c>
      <c r="J198" s="17">
        <v>0</v>
      </c>
      <c r="K198" s="56">
        <v>0</v>
      </c>
      <c r="L198" s="17">
        <v>0</v>
      </c>
      <c r="M198" s="17">
        <v>0</v>
      </c>
      <c r="N198" s="56">
        <v>0</v>
      </c>
      <c r="O198" s="17"/>
      <c r="P198" s="17"/>
      <c r="Q198" s="58"/>
    </row>
    <row r="199" spans="1:17" s="38" customFormat="1" hidden="1" x14ac:dyDescent="0.2">
      <c r="A199" s="11" t="s">
        <v>139</v>
      </c>
      <c r="B199" s="12" t="s">
        <v>69</v>
      </c>
      <c r="C199" s="23">
        <v>0</v>
      </c>
      <c r="D199" s="23">
        <v>0</v>
      </c>
      <c r="E199" s="57">
        <v>0</v>
      </c>
      <c r="F199" s="23">
        <v>0</v>
      </c>
      <c r="G199" s="23">
        <v>0</v>
      </c>
      <c r="H199" s="57">
        <v>0</v>
      </c>
      <c r="I199" s="23">
        <v>0</v>
      </c>
      <c r="J199" s="23">
        <v>0</v>
      </c>
      <c r="K199" s="57">
        <v>0</v>
      </c>
      <c r="L199" s="23">
        <v>0</v>
      </c>
      <c r="M199" s="23">
        <v>0</v>
      </c>
      <c r="N199" s="57">
        <v>0</v>
      </c>
      <c r="O199" s="23"/>
      <c r="P199" s="23"/>
      <c r="Q199" s="171"/>
    </row>
    <row r="200" spans="1:17" s="38" customFormat="1" hidden="1" x14ac:dyDescent="0.2">
      <c r="A200" s="11"/>
      <c r="B200" s="12"/>
      <c r="C200" s="17">
        <v>0</v>
      </c>
      <c r="D200" s="17">
        <v>0</v>
      </c>
      <c r="E200" s="56">
        <v>0</v>
      </c>
      <c r="F200" s="17">
        <v>0</v>
      </c>
      <c r="G200" s="17">
        <v>0</v>
      </c>
      <c r="H200" s="56">
        <v>0</v>
      </c>
      <c r="I200" s="17">
        <v>0</v>
      </c>
      <c r="J200" s="17">
        <v>0</v>
      </c>
      <c r="K200" s="56">
        <v>0</v>
      </c>
      <c r="L200" s="17">
        <v>0</v>
      </c>
      <c r="M200" s="17">
        <v>0</v>
      </c>
      <c r="N200" s="56">
        <v>0</v>
      </c>
      <c r="O200" s="17"/>
      <c r="P200" s="17"/>
      <c r="Q200" s="58"/>
    </row>
    <row r="201" spans="1:17" s="38" customFormat="1" hidden="1" x14ac:dyDescent="0.2">
      <c r="A201" s="11" t="s">
        <v>111</v>
      </c>
      <c r="B201" s="12"/>
      <c r="C201" s="23">
        <v>0</v>
      </c>
      <c r="D201" s="23">
        <v>0</v>
      </c>
      <c r="E201" s="57">
        <v>0</v>
      </c>
      <c r="F201" s="23">
        <v>0</v>
      </c>
      <c r="G201" s="23">
        <v>0</v>
      </c>
      <c r="H201" s="57">
        <v>0</v>
      </c>
      <c r="I201" s="23">
        <v>0</v>
      </c>
      <c r="J201" s="23">
        <v>0</v>
      </c>
      <c r="K201" s="57">
        <v>0</v>
      </c>
      <c r="L201" s="23">
        <v>0</v>
      </c>
      <c r="M201" s="23">
        <v>0</v>
      </c>
      <c r="N201" s="57">
        <v>0</v>
      </c>
      <c r="O201" s="23"/>
      <c r="P201" s="23"/>
      <c r="Q201" s="171"/>
    </row>
    <row r="202" spans="1:17" s="22" customFormat="1" ht="38.25" hidden="1" x14ac:dyDescent="0.2">
      <c r="A202" s="26" t="s">
        <v>380</v>
      </c>
      <c r="B202" s="30" t="s">
        <v>382</v>
      </c>
      <c r="C202" s="17">
        <v>0</v>
      </c>
      <c r="D202" s="17">
        <v>0</v>
      </c>
      <c r="E202" s="56">
        <v>0</v>
      </c>
      <c r="F202" s="17">
        <v>0</v>
      </c>
      <c r="G202" s="17">
        <v>0</v>
      </c>
      <c r="H202" s="56">
        <v>0</v>
      </c>
      <c r="I202" s="17">
        <v>0</v>
      </c>
      <c r="J202" s="17">
        <v>0</v>
      </c>
      <c r="K202" s="56">
        <v>0</v>
      </c>
      <c r="L202" s="17">
        <v>0</v>
      </c>
      <c r="M202" s="17">
        <v>0</v>
      </c>
      <c r="N202" s="56">
        <v>0</v>
      </c>
      <c r="O202" s="17"/>
      <c r="P202" s="17"/>
      <c r="Q202" s="58"/>
    </row>
    <row r="203" spans="1:17" s="38" customFormat="1" ht="38.25" hidden="1" x14ac:dyDescent="0.2">
      <c r="A203" s="11" t="s">
        <v>381</v>
      </c>
      <c r="B203" s="12" t="s">
        <v>383</v>
      </c>
      <c r="C203" s="23">
        <v>0</v>
      </c>
      <c r="D203" s="23">
        <v>0</v>
      </c>
      <c r="E203" s="57">
        <v>0</v>
      </c>
      <c r="F203" s="23">
        <v>0</v>
      </c>
      <c r="G203" s="23">
        <v>0</v>
      </c>
      <c r="H203" s="57">
        <v>0</v>
      </c>
      <c r="I203" s="23">
        <v>0</v>
      </c>
      <c r="J203" s="23">
        <v>0</v>
      </c>
      <c r="K203" s="57">
        <v>0</v>
      </c>
      <c r="L203" s="23">
        <v>0</v>
      </c>
      <c r="M203" s="23">
        <v>0</v>
      </c>
      <c r="N203" s="57">
        <v>0</v>
      </c>
      <c r="O203" s="23"/>
      <c r="P203" s="23"/>
      <c r="Q203" s="171"/>
    </row>
    <row r="204" spans="1:17" s="38" customFormat="1" hidden="1" x14ac:dyDescent="0.2">
      <c r="A204" s="11"/>
      <c r="B204" s="12"/>
      <c r="C204" s="23"/>
      <c r="D204" s="23"/>
      <c r="E204" s="57">
        <v>0</v>
      </c>
      <c r="F204" s="23"/>
      <c r="G204" s="23"/>
      <c r="H204" s="57">
        <v>0</v>
      </c>
      <c r="I204" s="23"/>
      <c r="J204" s="23"/>
      <c r="K204" s="57">
        <v>0</v>
      </c>
      <c r="L204" s="23"/>
      <c r="M204" s="23"/>
      <c r="N204" s="57">
        <v>0</v>
      </c>
      <c r="O204" s="23"/>
      <c r="P204" s="23"/>
      <c r="Q204" s="171"/>
    </row>
    <row r="205" spans="1:17" s="38" customFormat="1" hidden="1" x14ac:dyDescent="0.2">
      <c r="A205" s="26">
        <v>8</v>
      </c>
      <c r="B205" s="14"/>
      <c r="C205" s="17">
        <v>0</v>
      </c>
      <c r="D205" s="17">
        <v>0</v>
      </c>
      <c r="E205" s="56">
        <v>0</v>
      </c>
      <c r="F205" s="17">
        <v>0</v>
      </c>
      <c r="G205" s="17">
        <v>0</v>
      </c>
      <c r="H205" s="56">
        <v>0</v>
      </c>
      <c r="I205" s="17">
        <v>0</v>
      </c>
      <c r="J205" s="17">
        <v>0</v>
      </c>
      <c r="K205" s="56">
        <v>0</v>
      </c>
      <c r="L205" s="17">
        <v>0</v>
      </c>
      <c r="M205" s="17">
        <v>0</v>
      </c>
      <c r="N205" s="56">
        <v>0</v>
      </c>
      <c r="O205" s="17"/>
      <c r="P205" s="17"/>
      <c r="Q205" s="58"/>
    </row>
    <row r="206" spans="1:17" s="38" customFormat="1" ht="25.5" hidden="1" x14ac:dyDescent="0.2">
      <c r="A206" s="11" t="s">
        <v>266</v>
      </c>
      <c r="B206" s="12" t="s">
        <v>267</v>
      </c>
      <c r="C206" s="23">
        <v>0</v>
      </c>
      <c r="D206" s="23">
        <v>0</v>
      </c>
      <c r="E206" s="57">
        <v>0</v>
      </c>
      <c r="F206" s="23">
        <v>0</v>
      </c>
      <c r="G206" s="23">
        <v>0</v>
      </c>
      <c r="H206" s="57">
        <v>0</v>
      </c>
      <c r="I206" s="23">
        <v>0</v>
      </c>
      <c r="J206" s="23">
        <v>0</v>
      </c>
      <c r="K206" s="57">
        <v>0</v>
      </c>
      <c r="L206" s="23">
        <v>0</v>
      </c>
      <c r="M206" s="23">
        <v>0</v>
      </c>
      <c r="N206" s="57">
        <v>0</v>
      </c>
      <c r="O206" s="23"/>
      <c r="P206" s="23"/>
      <c r="Q206" s="171"/>
    </row>
    <row r="207" spans="1:17" s="38" customFormat="1" ht="25.5" hidden="1" x14ac:dyDescent="0.2">
      <c r="A207" s="11" t="s">
        <v>268</v>
      </c>
      <c r="B207" s="12" t="s">
        <v>269</v>
      </c>
      <c r="C207" s="23">
        <v>0</v>
      </c>
      <c r="D207" s="23">
        <v>0</v>
      </c>
      <c r="E207" s="57">
        <v>0</v>
      </c>
      <c r="F207" s="23">
        <v>0</v>
      </c>
      <c r="G207" s="23">
        <v>0</v>
      </c>
      <c r="H207" s="57">
        <v>0</v>
      </c>
      <c r="I207" s="23">
        <v>0</v>
      </c>
      <c r="J207" s="23">
        <v>0</v>
      </c>
      <c r="K207" s="57">
        <v>0</v>
      </c>
      <c r="L207" s="23">
        <v>0</v>
      </c>
      <c r="M207" s="23">
        <v>0</v>
      </c>
      <c r="N207" s="57">
        <v>0</v>
      </c>
      <c r="O207" s="23"/>
      <c r="P207" s="23"/>
      <c r="Q207" s="171"/>
    </row>
    <row r="208" spans="1:17" s="38" customFormat="1" hidden="1" x14ac:dyDescent="0.2">
      <c r="A208" s="26">
        <v>9</v>
      </c>
      <c r="B208" s="30" t="s">
        <v>76</v>
      </c>
      <c r="C208" s="17">
        <v>0</v>
      </c>
      <c r="D208" s="17">
        <v>0</v>
      </c>
      <c r="E208" s="56">
        <v>0</v>
      </c>
      <c r="F208" s="17">
        <v>0</v>
      </c>
      <c r="G208" s="17">
        <v>0</v>
      </c>
      <c r="H208" s="56">
        <v>0</v>
      </c>
      <c r="I208" s="17">
        <v>0</v>
      </c>
      <c r="J208" s="17">
        <v>0</v>
      </c>
      <c r="K208" s="56">
        <v>0</v>
      </c>
      <c r="L208" s="17">
        <v>17121000</v>
      </c>
      <c r="M208" s="17">
        <v>0</v>
      </c>
      <c r="N208" s="56">
        <v>0</v>
      </c>
      <c r="O208" s="17"/>
      <c r="P208" s="17"/>
      <c r="Q208" s="58"/>
    </row>
    <row r="209" spans="1:17" s="38" customFormat="1" ht="25.5" hidden="1" x14ac:dyDescent="0.2">
      <c r="A209" s="26" t="s">
        <v>77</v>
      </c>
      <c r="B209" s="30" t="s">
        <v>78</v>
      </c>
      <c r="C209" s="17">
        <v>0</v>
      </c>
      <c r="D209" s="17">
        <v>0</v>
      </c>
      <c r="E209" s="56">
        <v>0</v>
      </c>
      <c r="F209" s="17">
        <v>0</v>
      </c>
      <c r="G209" s="17">
        <v>0</v>
      </c>
      <c r="H209" s="56">
        <v>0</v>
      </c>
      <c r="I209" s="17">
        <v>0</v>
      </c>
      <c r="J209" s="17">
        <v>0</v>
      </c>
      <c r="K209" s="56">
        <v>0</v>
      </c>
      <c r="L209" s="17">
        <v>17121000</v>
      </c>
      <c r="M209" s="17">
        <v>0</v>
      </c>
      <c r="N209" s="56">
        <v>0</v>
      </c>
      <c r="O209" s="17"/>
      <c r="P209" s="17"/>
      <c r="Q209" s="58"/>
    </row>
    <row r="210" spans="1:17" ht="25.5" hidden="1" x14ac:dyDescent="0.2">
      <c r="A210" s="11" t="s">
        <v>79</v>
      </c>
      <c r="B210" s="12" t="s">
        <v>80</v>
      </c>
      <c r="C210" s="23">
        <v>0</v>
      </c>
      <c r="D210" s="23">
        <v>0</v>
      </c>
      <c r="E210" s="57">
        <v>0</v>
      </c>
      <c r="F210" s="23">
        <v>0</v>
      </c>
      <c r="G210" s="23">
        <v>0</v>
      </c>
      <c r="H210" s="57">
        <v>0</v>
      </c>
      <c r="I210" s="23">
        <v>0</v>
      </c>
      <c r="J210" s="23">
        <v>0</v>
      </c>
      <c r="K210" s="57">
        <v>0</v>
      </c>
      <c r="L210" s="23">
        <v>17121000</v>
      </c>
      <c r="M210" s="23">
        <v>0</v>
      </c>
      <c r="N210" s="57">
        <v>0</v>
      </c>
      <c r="O210" s="23"/>
      <c r="P210" s="23"/>
      <c r="Q210" s="171"/>
    </row>
    <row r="211" spans="1:17" ht="38.25" hidden="1" x14ac:dyDescent="0.2">
      <c r="A211" s="11" t="s">
        <v>81</v>
      </c>
      <c r="B211" s="12" t="s">
        <v>82</v>
      </c>
      <c r="C211" s="23">
        <v>0</v>
      </c>
      <c r="D211" s="23">
        <v>0</v>
      </c>
      <c r="E211" s="57">
        <v>0</v>
      </c>
      <c r="F211" s="23">
        <v>0</v>
      </c>
      <c r="G211" s="23">
        <v>0</v>
      </c>
      <c r="H211" s="57">
        <v>0</v>
      </c>
      <c r="I211" s="23">
        <v>0</v>
      </c>
      <c r="J211" s="23">
        <v>0</v>
      </c>
      <c r="K211" s="57">
        <v>0</v>
      </c>
      <c r="L211" s="23">
        <v>0</v>
      </c>
      <c r="M211" s="23">
        <v>0</v>
      </c>
      <c r="N211" s="57">
        <v>0</v>
      </c>
      <c r="O211" s="23"/>
      <c r="P211" s="23"/>
      <c r="Q211" s="171"/>
    </row>
    <row r="212" spans="1:17" x14ac:dyDescent="0.2">
      <c r="A212" s="53"/>
      <c r="B212" s="54"/>
      <c r="C212" s="24"/>
      <c r="D212" s="24"/>
      <c r="E212" s="78"/>
      <c r="F212" s="24"/>
      <c r="G212" s="24"/>
      <c r="H212" s="78"/>
      <c r="I212" s="24"/>
      <c r="J212" s="24"/>
      <c r="K212" s="78"/>
      <c r="L212" s="24"/>
      <c r="M212" s="24"/>
      <c r="N212" s="78"/>
      <c r="O212" s="24"/>
      <c r="P212" s="24"/>
      <c r="Q212" s="172"/>
    </row>
    <row r="213" spans="1:17" ht="14.25" x14ac:dyDescent="0.2">
      <c r="A213" s="103" t="s">
        <v>366</v>
      </c>
      <c r="B213" s="104"/>
      <c r="C213" s="61">
        <v>0</v>
      </c>
      <c r="D213" s="61">
        <v>0</v>
      </c>
      <c r="E213" s="79">
        <v>0</v>
      </c>
      <c r="F213" s="61">
        <v>0</v>
      </c>
      <c r="G213" s="61">
        <v>0</v>
      </c>
      <c r="H213" s="79">
        <v>0</v>
      </c>
      <c r="I213" s="61">
        <v>0</v>
      </c>
      <c r="J213" s="61">
        <v>0</v>
      </c>
      <c r="K213" s="79">
        <v>0</v>
      </c>
      <c r="L213" s="61">
        <v>0</v>
      </c>
      <c r="M213" s="61">
        <v>0</v>
      </c>
      <c r="N213" s="79">
        <v>0</v>
      </c>
      <c r="O213" s="61"/>
      <c r="P213" s="61"/>
      <c r="Q213" s="75"/>
    </row>
    <row r="214" spans="1:17" x14ac:dyDescent="0.2">
      <c r="A214" s="7" t="s">
        <v>277</v>
      </c>
      <c r="B214" s="6"/>
      <c r="C214" s="17">
        <v>543248645</v>
      </c>
      <c r="D214" s="17">
        <v>397646176.49000001</v>
      </c>
      <c r="E214" s="56">
        <v>0.73197822056233575</v>
      </c>
      <c r="F214" s="17">
        <v>525068000</v>
      </c>
      <c r="G214" s="17">
        <v>437171235.44000006</v>
      </c>
      <c r="H214" s="56">
        <v>0.83259927369407405</v>
      </c>
      <c r="I214" s="17">
        <v>509639637</v>
      </c>
      <c r="J214" s="17">
        <v>408462320.78999996</v>
      </c>
      <c r="K214" s="56">
        <v>0.80147282733819225</v>
      </c>
      <c r="L214" s="17">
        <v>750962000</v>
      </c>
      <c r="M214" s="17">
        <v>648607172.61000013</v>
      </c>
      <c r="N214" s="56">
        <v>0.86370172207115692</v>
      </c>
      <c r="O214" s="17">
        <v>873325490</v>
      </c>
      <c r="P214" s="17">
        <v>706184143.19000006</v>
      </c>
      <c r="Q214" s="58">
        <v>0.80861505964975333</v>
      </c>
    </row>
    <row r="215" spans="1:17" x14ac:dyDescent="0.2">
      <c r="A215" s="20">
        <v>0</v>
      </c>
      <c r="B215" s="21" t="s">
        <v>1</v>
      </c>
      <c r="C215" s="17">
        <v>272691000</v>
      </c>
      <c r="D215" s="17">
        <v>243722806.34999999</v>
      </c>
      <c r="E215" s="56">
        <v>0.89376916124844608</v>
      </c>
      <c r="F215" s="17">
        <v>335621000</v>
      </c>
      <c r="G215" s="17">
        <v>285761385.15999997</v>
      </c>
      <c r="H215" s="56">
        <v>0.8514407178335085</v>
      </c>
      <c r="I215" s="17">
        <v>376750000</v>
      </c>
      <c r="J215" s="17">
        <v>284078420.63999999</v>
      </c>
      <c r="K215" s="56">
        <v>0.75402367787657598</v>
      </c>
      <c r="L215" s="17">
        <v>591316000</v>
      </c>
      <c r="M215" s="17">
        <v>530603648.59000003</v>
      </c>
      <c r="N215" s="56">
        <v>0.89732672308883921</v>
      </c>
      <c r="O215" s="17">
        <v>729804000</v>
      </c>
      <c r="P215" s="17">
        <v>588661494.40999997</v>
      </c>
      <c r="Q215" s="58">
        <v>0.80660217594038941</v>
      </c>
    </row>
    <row r="216" spans="1:17" x14ac:dyDescent="0.2">
      <c r="A216" s="20" t="s">
        <v>293</v>
      </c>
      <c r="B216" s="21"/>
      <c r="C216" s="17">
        <v>113402100</v>
      </c>
      <c r="D216" s="17">
        <v>99191266</v>
      </c>
      <c r="E216" s="56">
        <v>0.8746863241509637</v>
      </c>
      <c r="F216" s="17">
        <v>130590000</v>
      </c>
      <c r="G216" s="17">
        <v>108304803.37</v>
      </c>
      <c r="H216" s="56">
        <v>0.82934989945631366</v>
      </c>
      <c r="I216" s="17">
        <v>141974000</v>
      </c>
      <c r="J216" s="17">
        <v>108603049.75</v>
      </c>
      <c r="K216" s="56">
        <v>0.76495027082423539</v>
      </c>
      <c r="L216" s="17">
        <v>268422000</v>
      </c>
      <c r="M216" s="17">
        <v>242211387.61000001</v>
      </c>
      <c r="N216" s="56">
        <v>0.90235296514443675</v>
      </c>
      <c r="O216" s="17">
        <v>298577000</v>
      </c>
      <c r="P216" s="17">
        <v>262061786.36000001</v>
      </c>
      <c r="Q216" s="58">
        <v>0.87770252350315003</v>
      </c>
    </row>
    <row r="217" spans="1:17" x14ac:dyDescent="0.2">
      <c r="A217" s="10" t="s">
        <v>294</v>
      </c>
      <c r="B217" s="12" t="s">
        <v>295</v>
      </c>
      <c r="C217" s="23">
        <v>113402100</v>
      </c>
      <c r="D217" s="23">
        <v>99191266</v>
      </c>
      <c r="E217" s="57">
        <v>0.8746863241509637</v>
      </c>
      <c r="F217" s="23">
        <v>130590000</v>
      </c>
      <c r="G217" s="23">
        <v>108304803.37</v>
      </c>
      <c r="H217" s="57">
        <v>0.82934989945631366</v>
      </c>
      <c r="I217" s="23">
        <v>141974000</v>
      </c>
      <c r="J217" s="23">
        <v>108603049.75</v>
      </c>
      <c r="K217" s="57">
        <v>0.76495027082423539</v>
      </c>
      <c r="L217" s="23">
        <v>268422000</v>
      </c>
      <c r="M217" s="23">
        <v>242211387.61000001</v>
      </c>
      <c r="N217" s="57">
        <v>0.90235296514443675</v>
      </c>
      <c r="O217" s="23">
        <v>298577000</v>
      </c>
      <c r="P217" s="23">
        <v>262061786.36000001</v>
      </c>
      <c r="Q217" s="171">
        <v>0.87770252350315003</v>
      </c>
    </row>
    <row r="218" spans="1:17" hidden="1" x14ac:dyDescent="0.2">
      <c r="A218" s="10" t="s">
        <v>371</v>
      </c>
      <c r="B218" s="12" t="s">
        <v>372</v>
      </c>
      <c r="C218" s="23">
        <v>0</v>
      </c>
      <c r="D218" s="23">
        <v>0</v>
      </c>
      <c r="E218" s="57">
        <v>0</v>
      </c>
      <c r="F218" s="23">
        <v>0</v>
      </c>
      <c r="G218" s="23">
        <v>0</v>
      </c>
      <c r="H218" s="57">
        <v>0</v>
      </c>
      <c r="I218" s="23">
        <v>0</v>
      </c>
      <c r="J218" s="23">
        <v>0</v>
      </c>
      <c r="K218" s="57">
        <v>0</v>
      </c>
      <c r="L218" s="23">
        <v>0</v>
      </c>
      <c r="M218" s="23">
        <v>0</v>
      </c>
      <c r="N218" s="57">
        <v>0</v>
      </c>
      <c r="O218" s="23"/>
      <c r="P218" s="23"/>
      <c r="Q218" s="171"/>
    </row>
    <row r="219" spans="1:17" hidden="1" x14ac:dyDescent="0.2">
      <c r="A219" s="10" t="s">
        <v>296</v>
      </c>
      <c r="B219" s="12" t="s">
        <v>297</v>
      </c>
      <c r="C219" s="23">
        <v>0</v>
      </c>
      <c r="D219" s="23">
        <v>0</v>
      </c>
      <c r="E219" s="57">
        <v>0</v>
      </c>
      <c r="F219" s="23">
        <v>0</v>
      </c>
      <c r="G219" s="23">
        <v>0</v>
      </c>
      <c r="H219" s="57">
        <v>0</v>
      </c>
      <c r="I219" s="23">
        <v>0</v>
      </c>
      <c r="J219" s="23">
        <v>0</v>
      </c>
      <c r="K219" s="57">
        <v>0</v>
      </c>
      <c r="L219" s="23">
        <v>0</v>
      </c>
      <c r="M219" s="23">
        <v>0</v>
      </c>
      <c r="N219" s="57">
        <v>0</v>
      </c>
      <c r="O219" s="23"/>
      <c r="P219" s="23"/>
      <c r="Q219" s="171"/>
    </row>
    <row r="220" spans="1:17" ht="25.5" hidden="1" x14ac:dyDescent="0.2">
      <c r="A220" s="20" t="s">
        <v>2</v>
      </c>
      <c r="B220" s="21" t="s">
        <v>3</v>
      </c>
      <c r="C220" s="17">
        <v>0</v>
      </c>
      <c r="D220" s="17">
        <v>0</v>
      </c>
      <c r="E220" s="56">
        <v>0</v>
      </c>
      <c r="F220" s="17">
        <v>0</v>
      </c>
      <c r="G220" s="17">
        <v>0</v>
      </c>
      <c r="H220" s="56">
        <v>0</v>
      </c>
      <c r="I220" s="17">
        <v>0</v>
      </c>
      <c r="J220" s="17">
        <v>0</v>
      </c>
      <c r="K220" s="56">
        <v>0</v>
      </c>
      <c r="L220" s="17">
        <v>0</v>
      </c>
      <c r="M220" s="17">
        <v>0</v>
      </c>
      <c r="N220" s="56">
        <v>0</v>
      </c>
      <c r="O220" s="17">
        <v>0</v>
      </c>
      <c r="P220" s="17">
        <v>0</v>
      </c>
      <c r="Q220" s="58">
        <v>0</v>
      </c>
    </row>
    <row r="221" spans="1:17" hidden="1" x14ac:dyDescent="0.2">
      <c r="A221" s="10" t="s">
        <v>298</v>
      </c>
      <c r="B221" s="12" t="s">
        <v>299</v>
      </c>
      <c r="C221" s="23">
        <v>0</v>
      </c>
      <c r="D221" s="23">
        <v>0</v>
      </c>
      <c r="E221" s="57">
        <v>0</v>
      </c>
      <c r="F221" s="23">
        <v>0</v>
      </c>
      <c r="G221" s="23">
        <v>0</v>
      </c>
      <c r="H221" s="57">
        <v>0</v>
      </c>
      <c r="I221" s="23">
        <v>0</v>
      </c>
      <c r="J221" s="23">
        <v>0</v>
      </c>
      <c r="K221" s="57">
        <v>0</v>
      </c>
      <c r="L221" s="23">
        <v>0</v>
      </c>
      <c r="M221" s="23">
        <v>0</v>
      </c>
      <c r="N221" s="57">
        <v>0</v>
      </c>
      <c r="O221" s="23">
        <v>0</v>
      </c>
      <c r="P221" s="23">
        <v>0</v>
      </c>
      <c r="Q221" s="171">
        <v>0</v>
      </c>
    </row>
    <row r="222" spans="1:17" hidden="1" x14ac:dyDescent="0.2">
      <c r="A222" s="10" t="s">
        <v>373</v>
      </c>
      <c r="B222" s="12" t="s">
        <v>374</v>
      </c>
      <c r="C222" s="23">
        <v>0</v>
      </c>
      <c r="D222" s="23">
        <v>0</v>
      </c>
      <c r="E222" s="57">
        <v>0</v>
      </c>
      <c r="F222" s="23">
        <v>0</v>
      </c>
      <c r="G222" s="23">
        <v>0</v>
      </c>
      <c r="H222" s="57">
        <v>0</v>
      </c>
      <c r="I222" s="23">
        <v>0</v>
      </c>
      <c r="J222" s="23">
        <v>0</v>
      </c>
      <c r="K222" s="57">
        <v>0</v>
      </c>
      <c r="L222" s="23">
        <v>0</v>
      </c>
      <c r="M222" s="23">
        <v>0</v>
      </c>
      <c r="N222" s="57">
        <v>0</v>
      </c>
      <c r="O222" s="23"/>
      <c r="P222" s="23"/>
      <c r="Q222" s="171"/>
    </row>
    <row r="223" spans="1:17" hidden="1" x14ac:dyDescent="0.2">
      <c r="A223" s="10" t="s">
        <v>300</v>
      </c>
      <c r="B223" s="12" t="s">
        <v>301</v>
      </c>
      <c r="C223" s="23">
        <v>0</v>
      </c>
      <c r="D223" s="23">
        <v>0</v>
      </c>
      <c r="E223" s="57">
        <v>0</v>
      </c>
      <c r="F223" s="23">
        <v>0</v>
      </c>
      <c r="G223" s="23">
        <v>0</v>
      </c>
      <c r="H223" s="57">
        <v>0</v>
      </c>
      <c r="I223" s="23">
        <v>0</v>
      </c>
      <c r="J223" s="23">
        <v>0</v>
      </c>
      <c r="K223" s="57">
        <v>0</v>
      </c>
      <c r="L223" s="23">
        <v>0</v>
      </c>
      <c r="M223" s="23">
        <v>0</v>
      </c>
      <c r="N223" s="57">
        <v>0</v>
      </c>
      <c r="O223" s="23"/>
      <c r="P223" s="23"/>
      <c r="Q223" s="171"/>
    </row>
    <row r="224" spans="1:17" hidden="1" x14ac:dyDescent="0.2">
      <c r="A224" s="10" t="s">
        <v>303</v>
      </c>
      <c r="B224" s="12" t="s">
        <v>302</v>
      </c>
      <c r="C224" s="23">
        <v>0</v>
      </c>
      <c r="D224" s="23">
        <v>0</v>
      </c>
      <c r="E224" s="57">
        <v>0</v>
      </c>
      <c r="F224" s="23">
        <v>0</v>
      </c>
      <c r="G224" s="23">
        <v>0</v>
      </c>
      <c r="H224" s="57">
        <v>0</v>
      </c>
      <c r="I224" s="23">
        <v>0</v>
      </c>
      <c r="J224" s="23">
        <v>0</v>
      </c>
      <c r="K224" s="57">
        <v>0</v>
      </c>
      <c r="L224" s="23">
        <v>0</v>
      </c>
      <c r="M224" s="23">
        <v>0</v>
      </c>
      <c r="N224" s="57">
        <v>0</v>
      </c>
      <c r="O224" s="23"/>
      <c r="P224" s="23"/>
      <c r="Q224" s="171"/>
    </row>
    <row r="225" spans="1:17" hidden="1" x14ac:dyDescent="0.2">
      <c r="A225" s="10" t="s">
        <v>4</v>
      </c>
      <c r="B225" s="12" t="s">
        <v>276</v>
      </c>
      <c r="C225" s="23">
        <v>0</v>
      </c>
      <c r="D225" s="23">
        <v>0</v>
      </c>
      <c r="E225" s="57">
        <v>0</v>
      </c>
      <c r="F225" s="23">
        <v>0</v>
      </c>
      <c r="G225" s="23">
        <v>0</v>
      </c>
      <c r="H225" s="57">
        <v>0</v>
      </c>
      <c r="I225" s="23">
        <v>0</v>
      </c>
      <c r="J225" s="23">
        <v>0</v>
      </c>
      <c r="K225" s="57">
        <v>0</v>
      </c>
      <c r="L225" s="23">
        <v>0</v>
      </c>
      <c r="M225" s="23">
        <v>0</v>
      </c>
      <c r="N225" s="57">
        <v>0</v>
      </c>
      <c r="O225" s="23"/>
      <c r="P225" s="23"/>
      <c r="Q225" s="171"/>
    </row>
    <row r="226" spans="1:17" x14ac:dyDescent="0.2">
      <c r="A226" s="20" t="s">
        <v>308</v>
      </c>
      <c r="B226" s="21"/>
      <c r="C226" s="17">
        <v>118366900</v>
      </c>
      <c r="D226" s="17">
        <v>107988682.34999999</v>
      </c>
      <c r="E226" s="56">
        <v>0.91232162327474986</v>
      </c>
      <c r="F226" s="17">
        <v>154417000</v>
      </c>
      <c r="G226" s="17">
        <v>134923714.78999999</v>
      </c>
      <c r="H226" s="56">
        <v>0.87376205204090218</v>
      </c>
      <c r="I226" s="17">
        <v>178191000</v>
      </c>
      <c r="J226" s="17">
        <v>132865703.88999999</v>
      </c>
      <c r="K226" s="56">
        <v>0.7456364456678507</v>
      </c>
      <c r="L226" s="17">
        <v>233079000</v>
      </c>
      <c r="M226" s="17">
        <v>209365027.98000002</v>
      </c>
      <c r="N226" s="56">
        <v>0.89825779233650405</v>
      </c>
      <c r="O226" s="17">
        <v>319810000</v>
      </c>
      <c r="P226" s="17">
        <v>239242087.05000001</v>
      </c>
      <c r="Q226" s="58">
        <v>0.74807569197335921</v>
      </c>
    </row>
    <row r="227" spans="1:17" x14ac:dyDescent="0.2">
      <c r="A227" s="10" t="s">
        <v>342</v>
      </c>
      <c r="B227" s="12" t="s">
        <v>344</v>
      </c>
      <c r="C227" s="23">
        <v>35887000</v>
      </c>
      <c r="D227" s="23">
        <v>33792941.350000001</v>
      </c>
      <c r="E227" s="57">
        <v>0.94164854543427989</v>
      </c>
      <c r="F227" s="23">
        <v>40499000</v>
      </c>
      <c r="G227" s="23">
        <v>35918617.869999997</v>
      </c>
      <c r="H227" s="57">
        <v>0.88690135237907097</v>
      </c>
      <c r="I227" s="23">
        <v>45040000</v>
      </c>
      <c r="J227" s="23">
        <v>32360980.760000002</v>
      </c>
      <c r="K227" s="57">
        <v>0.71849424422735353</v>
      </c>
      <c r="L227" s="23">
        <v>42194000</v>
      </c>
      <c r="M227" s="23">
        <v>37025675.32</v>
      </c>
      <c r="N227" s="57">
        <v>0.87751043560695829</v>
      </c>
      <c r="O227" s="23">
        <v>61163000</v>
      </c>
      <c r="P227" s="23">
        <v>37990133.539999999</v>
      </c>
      <c r="Q227" s="171">
        <v>0.62112933538250248</v>
      </c>
    </row>
    <row r="228" spans="1:17" ht="25.5" x14ac:dyDescent="0.2">
      <c r="A228" s="10" t="s">
        <v>343</v>
      </c>
      <c r="B228" s="12" t="s">
        <v>345</v>
      </c>
      <c r="C228" s="23">
        <v>50959000</v>
      </c>
      <c r="D228" s="23">
        <v>48118974</v>
      </c>
      <c r="E228" s="57">
        <v>0.94426841186051536</v>
      </c>
      <c r="F228" s="23">
        <v>62492000</v>
      </c>
      <c r="G228" s="23">
        <v>51370836.5</v>
      </c>
      <c r="H228" s="57">
        <v>0.82203860494143255</v>
      </c>
      <c r="I228" s="23">
        <v>71218000</v>
      </c>
      <c r="J228" s="23">
        <v>51391899.939999998</v>
      </c>
      <c r="K228" s="57">
        <v>0.7216139169872785</v>
      </c>
      <c r="L228" s="23">
        <v>115130000</v>
      </c>
      <c r="M228" s="23">
        <v>106011567.73</v>
      </c>
      <c r="N228" s="57">
        <v>0.92079881638148187</v>
      </c>
      <c r="O228" s="23">
        <v>150902000</v>
      </c>
      <c r="P228" s="23">
        <v>109925887.81</v>
      </c>
      <c r="Q228" s="171">
        <v>0.72845878656346508</v>
      </c>
    </row>
    <row r="229" spans="1:17" x14ac:dyDescent="0.2">
      <c r="A229" s="10" t="s">
        <v>304</v>
      </c>
      <c r="B229" s="12" t="s">
        <v>306</v>
      </c>
      <c r="C229" s="23">
        <v>18311000</v>
      </c>
      <c r="D229" s="23">
        <v>13443729</v>
      </c>
      <c r="E229" s="57">
        <v>0.73418868439735674</v>
      </c>
      <c r="F229" s="23">
        <v>21000000</v>
      </c>
      <c r="G229" s="23">
        <v>18507831.039999999</v>
      </c>
      <c r="H229" s="57">
        <v>0.8813252876190476</v>
      </c>
      <c r="I229" s="23">
        <v>25000000</v>
      </c>
      <c r="J229" s="23">
        <v>18641435.989999998</v>
      </c>
      <c r="K229" s="57">
        <v>0.74565743959999997</v>
      </c>
      <c r="L229" s="23">
        <v>36000000</v>
      </c>
      <c r="M229" s="23">
        <v>32890153.98</v>
      </c>
      <c r="N229" s="57">
        <v>0.91361538833333333</v>
      </c>
      <c r="O229" s="23">
        <v>47000000</v>
      </c>
      <c r="P229" s="23">
        <v>39864132.609999999</v>
      </c>
      <c r="Q229" s="171">
        <v>0.84817303425531909</v>
      </c>
    </row>
    <row r="230" spans="1:17" x14ac:dyDescent="0.2">
      <c r="A230" s="10" t="s">
        <v>346</v>
      </c>
      <c r="B230" s="12" t="s">
        <v>347</v>
      </c>
      <c r="C230" s="23">
        <v>0</v>
      </c>
      <c r="D230" s="23">
        <v>0</v>
      </c>
      <c r="E230" s="57">
        <v>0</v>
      </c>
      <c r="F230" s="23">
        <v>17000000</v>
      </c>
      <c r="G230" s="23">
        <v>15866996.439999999</v>
      </c>
      <c r="H230" s="57">
        <v>0.9333527317647059</v>
      </c>
      <c r="I230" s="23">
        <v>19000000</v>
      </c>
      <c r="J230" s="23">
        <v>17105116.879999999</v>
      </c>
      <c r="K230" s="57">
        <v>0.90026930947368411</v>
      </c>
      <c r="L230" s="23">
        <v>18000000</v>
      </c>
      <c r="M230" s="23">
        <v>16848648.149999999</v>
      </c>
      <c r="N230" s="57">
        <v>0.93603600833333322</v>
      </c>
      <c r="O230" s="23">
        <v>36000000</v>
      </c>
      <c r="P230" s="23">
        <v>32745198.699999999</v>
      </c>
      <c r="Q230" s="171">
        <v>0.90958885277777779</v>
      </c>
    </row>
    <row r="231" spans="1:17" x14ac:dyDescent="0.2">
      <c r="A231" s="10" t="s">
        <v>305</v>
      </c>
      <c r="B231" s="12" t="s">
        <v>307</v>
      </c>
      <c r="C231" s="23">
        <v>13209900</v>
      </c>
      <c r="D231" s="23">
        <v>12633038</v>
      </c>
      <c r="E231" s="57">
        <v>0.95633108501956865</v>
      </c>
      <c r="F231" s="23">
        <v>13426000</v>
      </c>
      <c r="G231" s="23">
        <v>13259432.939999999</v>
      </c>
      <c r="H231" s="57">
        <v>0.9875936943244451</v>
      </c>
      <c r="I231" s="23">
        <v>17933000</v>
      </c>
      <c r="J231" s="23">
        <v>13366270.32</v>
      </c>
      <c r="K231" s="57">
        <v>0.7453449127307199</v>
      </c>
      <c r="L231" s="23">
        <v>21755000</v>
      </c>
      <c r="M231" s="23">
        <v>16588982.800000001</v>
      </c>
      <c r="N231" s="57">
        <v>0.76253655711330737</v>
      </c>
      <c r="O231" s="23">
        <v>24745000</v>
      </c>
      <c r="P231" s="23">
        <v>18716734.390000001</v>
      </c>
      <c r="Q231" s="171">
        <v>0.75638449747423719</v>
      </c>
    </row>
    <row r="232" spans="1:17" x14ac:dyDescent="0.2">
      <c r="A232" s="20" t="s">
        <v>309</v>
      </c>
      <c r="B232" s="21"/>
      <c r="C232" s="17">
        <v>20813000</v>
      </c>
      <c r="D232" s="17">
        <v>18585961</v>
      </c>
      <c r="E232" s="56">
        <v>0.8929976937490991</v>
      </c>
      <c r="F232" s="17">
        <v>25742000</v>
      </c>
      <c r="G232" s="17">
        <v>21632520</v>
      </c>
      <c r="H232" s="56">
        <v>0.84035894646880582</v>
      </c>
      <c r="I232" s="17">
        <v>28779000</v>
      </c>
      <c r="J232" s="17">
        <v>21671576</v>
      </c>
      <c r="K232" s="56">
        <v>0.75303436533583512</v>
      </c>
      <c r="L232" s="17">
        <v>45680000</v>
      </c>
      <c r="M232" s="17">
        <v>40194633</v>
      </c>
      <c r="N232" s="56">
        <v>0.87991753502626968</v>
      </c>
      <c r="O232" s="17">
        <v>56198000</v>
      </c>
      <c r="P232" s="17">
        <v>44113542</v>
      </c>
      <c r="Q232" s="58">
        <v>0.78496640449838073</v>
      </c>
    </row>
    <row r="233" spans="1:17" ht="51" x14ac:dyDescent="0.2">
      <c r="A233" s="52" t="s">
        <v>310</v>
      </c>
      <c r="B233" s="12" t="s">
        <v>315</v>
      </c>
      <c r="C233" s="23">
        <v>19745000</v>
      </c>
      <c r="D233" s="23">
        <v>17632835</v>
      </c>
      <c r="E233" s="57">
        <v>0.89302785515320338</v>
      </c>
      <c r="F233" s="23">
        <v>24421000</v>
      </c>
      <c r="G233" s="23">
        <v>20523157</v>
      </c>
      <c r="H233" s="57">
        <v>0.84038970558126203</v>
      </c>
      <c r="I233" s="23">
        <v>27303000</v>
      </c>
      <c r="J233" s="23">
        <v>20560213</v>
      </c>
      <c r="K233" s="57">
        <v>0.7530386038164304</v>
      </c>
      <c r="L233" s="23">
        <v>43337000</v>
      </c>
      <c r="M233" s="23">
        <v>38133555</v>
      </c>
      <c r="N233" s="57">
        <v>0.87993065971340889</v>
      </c>
      <c r="O233" s="23">
        <v>53316000</v>
      </c>
      <c r="P233" s="23">
        <v>41852145</v>
      </c>
      <c r="Q233" s="171">
        <v>0.78498283817240599</v>
      </c>
    </row>
    <row r="234" spans="1:17" ht="25.5" hidden="1" x14ac:dyDescent="0.2">
      <c r="A234" s="52" t="s">
        <v>311</v>
      </c>
      <c r="B234" s="12" t="s">
        <v>316</v>
      </c>
      <c r="C234" s="23">
        <v>0</v>
      </c>
      <c r="D234" s="23">
        <v>0</v>
      </c>
      <c r="E234" s="57">
        <v>0</v>
      </c>
      <c r="F234" s="23">
        <v>0</v>
      </c>
      <c r="G234" s="23">
        <v>0</v>
      </c>
      <c r="H234" s="57">
        <v>0</v>
      </c>
      <c r="I234" s="23">
        <v>0</v>
      </c>
      <c r="J234" s="23">
        <v>0</v>
      </c>
      <c r="K234" s="57">
        <v>0</v>
      </c>
      <c r="L234" s="23">
        <v>0</v>
      </c>
      <c r="M234" s="23">
        <v>0</v>
      </c>
      <c r="N234" s="57">
        <v>0</v>
      </c>
      <c r="O234" s="23"/>
      <c r="P234" s="23"/>
      <c r="Q234" s="171"/>
    </row>
    <row r="235" spans="1:17" ht="38.25" hidden="1" x14ac:dyDescent="0.2">
      <c r="A235" s="52" t="s">
        <v>312</v>
      </c>
      <c r="B235" s="12" t="s">
        <v>317</v>
      </c>
      <c r="C235" s="23">
        <v>0</v>
      </c>
      <c r="D235" s="23">
        <v>0</v>
      </c>
      <c r="E235" s="57">
        <v>0</v>
      </c>
      <c r="F235" s="23">
        <v>0</v>
      </c>
      <c r="G235" s="23">
        <v>0</v>
      </c>
      <c r="H235" s="57">
        <v>0</v>
      </c>
      <c r="I235" s="23">
        <v>0</v>
      </c>
      <c r="J235" s="23">
        <v>0</v>
      </c>
      <c r="K235" s="57">
        <v>0</v>
      </c>
      <c r="L235" s="23">
        <v>0</v>
      </c>
      <c r="M235" s="23">
        <v>0</v>
      </c>
      <c r="N235" s="57">
        <v>0</v>
      </c>
      <c r="O235" s="23"/>
      <c r="P235" s="23"/>
      <c r="Q235" s="171"/>
    </row>
    <row r="236" spans="1:17" ht="38.25" hidden="1" x14ac:dyDescent="0.2">
      <c r="A236" s="52" t="s">
        <v>313</v>
      </c>
      <c r="B236" s="12" t="s">
        <v>318</v>
      </c>
      <c r="C236" s="23">
        <v>0</v>
      </c>
      <c r="D236" s="23">
        <v>0</v>
      </c>
      <c r="E236" s="57">
        <v>0</v>
      </c>
      <c r="F236" s="23">
        <v>0</v>
      </c>
      <c r="G236" s="23">
        <v>0</v>
      </c>
      <c r="H236" s="57">
        <v>0</v>
      </c>
      <c r="I236" s="23">
        <v>0</v>
      </c>
      <c r="J236" s="23">
        <v>0</v>
      </c>
      <c r="K236" s="57">
        <v>0</v>
      </c>
      <c r="L236" s="23">
        <v>0</v>
      </c>
      <c r="M236" s="23">
        <v>0</v>
      </c>
      <c r="N236" s="57">
        <v>0</v>
      </c>
      <c r="O236" s="23"/>
      <c r="P236" s="23"/>
      <c r="Q236" s="171"/>
    </row>
    <row r="237" spans="1:17" ht="38.25" x14ac:dyDescent="0.2">
      <c r="A237" s="52" t="s">
        <v>314</v>
      </c>
      <c r="B237" s="12" t="s">
        <v>319</v>
      </c>
      <c r="C237" s="23">
        <v>1068000</v>
      </c>
      <c r="D237" s="23">
        <v>953126</v>
      </c>
      <c r="E237" s="57">
        <v>0.89244007490636701</v>
      </c>
      <c r="F237" s="23">
        <v>1321000</v>
      </c>
      <c r="G237" s="23">
        <v>1109363</v>
      </c>
      <c r="H237" s="57">
        <v>0.8397903103709311</v>
      </c>
      <c r="I237" s="23">
        <v>1476000</v>
      </c>
      <c r="J237" s="23">
        <v>1111363</v>
      </c>
      <c r="K237" s="57">
        <v>0.75295596205962056</v>
      </c>
      <c r="L237" s="23">
        <v>2343000</v>
      </c>
      <c r="M237" s="23">
        <v>2061078</v>
      </c>
      <c r="N237" s="57">
        <v>0.87967477592829701</v>
      </c>
      <c r="O237" s="23">
        <v>2882000</v>
      </c>
      <c r="P237" s="23">
        <v>2261397</v>
      </c>
      <c r="Q237" s="171">
        <v>0.7846623872310895</v>
      </c>
    </row>
    <row r="238" spans="1:17" x14ac:dyDescent="0.2">
      <c r="A238" s="20" t="s">
        <v>320</v>
      </c>
      <c r="B238" s="21"/>
      <c r="C238" s="17">
        <v>20109000</v>
      </c>
      <c r="D238" s="17">
        <v>17956897</v>
      </c>
      <c r="E238" s="56">
        <v>0.89297811925008708</v>
      </c>
      <c r="F238" s="17">
        <v>24872000</v>
      </c>
      <c r="G238" s="17">
        <v>20900347</v>
      </c>
      <c r="H238" s="56">
        <v>0.84031629945320041</v>
      </c>
      <c r="I238" s="17">
        <v>27806000</v>
      </c>
      <c r="J238" s="17">
        <v>20938091</v>
      </c>
      <c r="K238" s="56">
        <v>0.7530062216787744</v>
      </c>
      <c r="L238" s="17">
        <v>44135000</v>
      </c>
      <c r="M238" s="17">
        <v>38832600</v>
      </c>
      <c r="N238" s="56">
        <v>0.87985952192137762</v>
      </c>
      <c r="O238" s="17">
        <v>55219000</v>
      </c>
      <c r="P238" s="17">
        <v>43244079</v>
      </c>
      <c r="Q238" s="58">
        <v>0.78313767000488965</v>
      </c>
    </row>
    <row r="239" spans="1:17" ht="51" x14ac:dyDescent="0.2">
      <c r="A239" s="52" t="s">
        <v>321</v>
      </c>
      <c r="B239" s="12" t="s">
        <v>325</v>
      </c>
      <c r="C239" s="23">
        <v>10503000</v>
      </c>
      <c r="D239" s="23">
        <v>9378760</v>
      </c>
      <c r="E239" s="57">
        <v>0.89296010663619918</v>
      </c>
      <c r="F239" s="23">
        <v>12990000</v>
      </c>
      <c r="G239" s="23">
        <v>10916102</v>
      </c>
      <c r="H239" s="57">
        <v>0.84034657428791382</v>
      </c>
      <c r="I239" s="23">
        <v>14523000</v>
      </c>
      <c r="J239" s="23">
        <v>10935812</v>
      </c>
      <c r="K239" s="57">
        <v>0.75299951800592169</v>
      </c>
      <c r="L239" s="23">
        <v>23051000</v>
      </c>
      <c r="M239" s="23">
        <v>20282930</v>
      </c>
      <c r="N239" s="57">
        <v>0.87991540497158471</v>
      </c>
      <c r="O239" s="23">
        <v>29281000</v>
      </c>
      <c r="P239" s="23">
        <v>22891551</v>
      </c>
      <c r="Q239" s="171">
        <v>0.78178856596427715</v>
      </c>
    </row>
    <row r="240" spans="1:17" ht="38.25" x14ac:dyDescent="0.2">
      <c r="A240" s="52" t="s">
        <v>322</v>
      </c>
      <c r="B240" s="12" t="s">
        <v>326</v>
      </c>
      <c r="C240" s="23">
        <v>3202000</v>
      </c>
      <c r="D240" s="23">
        <v>2859378</v>
      </c>
      <c r="E240" s="57">
        <v>0.89299750156152402</v>
      </c>
      <c r="F240" s="23">
        <v>3961000</v>
      </c>
      <c r="G240" s="23">
        <v>3328078</v>
      </c>
      <c r="H240" s="57">
        <v>0.84021156273668263</v>
      </c>
      <c r="I240" s="23">
        <v>4428000</v>
      </c>
      <c r="J240" s="23">
        <v>3334097</v>
      </c>
      <c r="K240" s="57">
        <v>0.75295776874435416</v>
      </c>
      <c r="L240" s="23">
        <v>7028000</v>
      </c>
      <c r="M240" s="23">
        <v>6183216</v>
      </c>
      <c r="N240" s="57">
        <v>0.87979738190096757</v>
      </c>
      <c r="O240" s="23">
        <v>8646000</v>
      </c>
      <c r="P240" s="23">
        <v>6784163</v>
      </c>
      <c r="Q240" s="171">
        <v>0.78465914873930143</v>
      </c>
    </row>
    <row r="241" spans="1:17" ht="25.5" x14ac:dyDescent="0.2">
      <c r="A241" s="52" t="s">
        <v>323</v>
      </c>
      <c r="B241" s="12" t="s">
        <v>327</v>
      </c>
      <c r="C241" s="23">
        <v>6404000</v>
      </c>
      <c r="D241" s="23">
        <v>5718759</v>
      </c>
      <c r="E241" s="57">
        <v>0.89299797001873826</v>
      </c>
      <c r="F241" s="23">
        <v>7921000</v>
      </c>
      <c r="G241" s="23">
        <v>6656167</v>
      </c>
      <c r="H241" s="57">
        <v>0.84031902537558389</v>
      </c>
      <c r="I241" s="23">
        <v>8855000</v>
      </c>
      <c r="J241" s="23">
        <v>6668182</v>
      </c>
      <c r="K241" s="57">
        <v>0.75304144551101071</v>
      </c>
      <c r="L241" s="23">
        <v>14056000</v>
      </c>
      <c r="M241" s="23">
        <v>12366454</v>
      </c>
      <c r="N241" s="57">
        <v>0.87979894706886741</v>
      </c>
      <c r="O241" s="23">
        <v>17292000</v>
      </c>
      <c r="P241" s="23">
        <v>13568365</v>
      </c>
      <c r="Q241" s="171">
        <v>0.78466140411751095</v>
      </c>
    </row>
    <row r="242" spans="1:17" ht="38.25" hidden="1" x14ac:dyDescent="0.2">
      <c r="A242" s="52" t="s">
        <v>324</v>
      </c>
      <c r="B242" s="12" t="s">
        <v>328</v>
      </c>
      <c r="C242" s="23">
        <v>0</v>
      </c>
      <c r="D242" s="23">
        <v>0</v>
      </c>
      <c r="E242" s="57">
        <v>0</v>
      </c>
      <c r="F242" s="23">
        <v>0</v>
      </c>
      <c r="G242" s="23">
        <v>0</v>
      </c>
      <c r="H242" s="57">
        <v>0</v>
      </c>
      <c r="I242" s="23">
        <v>0</v>
      </c>
      <c r="J242" s="23">
        <v>0</v>
      </c>
      <c r="K242" s="57">
        <v>0</v>
      </c>
      <c r="L242" s="23">
        <v>0</v>
      </c>
      <c r="M242" s="23">
        <v>0</v>
      </c>
      <c r="N242" s="57">
        <v>0</v>
      </c>
      <c r="O242" s="23"/>
      <c r="P242" s="23"/>
      <c r="Q242" s="171"/>
    </row>
    <row r="243" spans="1:17" ht="25.5" hidden="1" x14ac:dyDescent="0.2">
      <c r="A243" s="20" t="s">
        <v>331</v>
      </c>
      <c r="B243" s="21" t="s">
        <v>377</v>
      </c>
      <c r="C243" s="17">
        <v>0</v>
      </c>
      <c r="D243" s="17">
        <v>0</v>
      </c>
      <c r="E243" s="56">
        <v>0</v>
      </c>
      <c r="F243" s="17">
        <v>0</v>
      </c>
      <c r="G243" s="17">
        <v>0</v>
      </c>
      <c r="H243" s="56">
        <v>0</v>
      </c>
      <c r="I243" s="17">
        <v>0</v>
      </c>
      <c r="J243" s="17">
        <v>0</v>
      </c>
      <c r="K243" s="56">
        <v>0</v>
      </c>
      <c r="L243" s="17">
        <v>0</v>
      </c>
      <c r="M243" s="17">
        <v>0</v>
      </c>
      <c r="N243" s="56">
        <v>0</v>
      </c>
      <c r="O243" s="17"/>
      <c r="P243" s="17"/>
      <c r="Q243" s="58"/>
    </row>
    <row r="244" spans="1:17" ht="25.5" hidden="1" x14ac:dyDescent="0.2">
      <c r="A244" s="52" t="s">
        <v>375</v>
      </c>
      <c r="B244" s="12" t="s">
        <v>376</v>
      </c>
      <c r="C244" s="23">
        <v>0</v>
      </c>
      <c r="D244" s="23">
        <v>0</v>
      </c>
      <c r="E244" s="57">
        <v>0</v>
      </c>
      <c r="F244" s="23">
        <v>0</v>
      </c>
      <c r="G244" s="23">
        <v>0</v>
      </c>
      <c r="H244" s="57">
        <v>0</v>
      </c>
      <c r="I244" s="23">
        <v>0</v>
      </c>
      <c r="J244" s="23">
        <v>0</v>
      </c>
      <c r="K244" s="57">
        <v>0</v>
      </c>
      <c r="L244" s="23">
        <v>0</v>
      </c>
      <c r="M244" s="23">
        <v>0</v>
      </c>
      <c r="N244" s="57">
        <v>0</v>
      </c>
      <c r="O244" s="23"/>
      <c r="P244" s="23"/>
      <c r="Q244" s="171"/>
    </row>
    <row r="245" spans="1:17" hidden="1" x14ac:dyDescent="0.2">
      <c r="A245" s="52" t="s">
        <v>329</v>
      </c>
      <c r="B245" s="12" t="s">
        <v>330</v>
      </c>
      <c r="C245" s="23">
        <v>0</v>
      </c>
      <c r="D245" s="23">
        <v>0</v>
      </c>
      <c r="E245" s="57">
        <v>0</v>
      </c>
      <c r="F245" s="23">
        <v>0</v>
      </c>
      <c r="G245" s="23">
        <v>0</v>
      </c>
      <c r="H245" s="57">
        <v>0</v>
      </c>
      <c r="I245" s="23">
        <v>0</v>
      </c>
      <c r="J245" s="23">
        <v>0</v>
      </c>
      <c r="K245" s="57">
        <v>0</v>
      </c>
      <c r="L245" s="23">
        <v>0</v>
      </c>
      <c r="M245" s="23">
        <v>0</v>
      </c>
      <c r="N245" s="57">
        <v>0</v>
      </c>
      <c r="O245" s="23"/>
      <c r="P245" s="23"/>
      <c r="Q245" s="171"/>
    </row>
    <row r="246" spans="1:17" x14ac:dyDescent="0.2">
      <c r="A246" s="52"/>
      <c r="B246" s="12"/>
      <c r="C246" s="23"/>
      <c r="D246" s="23"/>
      <c r="E246" s="57"/>
      <c r="F246" s="23"/>
      <c r="G246" s="23"/>
      <c r="H246" s="57"/>
      <c r="I246" s="23"/>
      <c r="J246" s="23"/>
      <c r="K246" s="57"/>
      <c r="L246" s="23"/>
      <c r="M246" s="23"/>
      <c r="N246" s="57"/>
      <c r="O246" s="23"/>
      <c r="P246" s="23"/>
      <c r="Q246" s="171"/>
    </row>
    <row r="247" spans="1:17" x14ac:dyDescent="0.2">
      <c r="A247" s="20">
        <v>1</v>
      </c>
      <c r="B247" s="21" t="s">
        <v>5</v>
      </c>
      <c r="C247" s="17">
        <v>92622826</v>
      </c>
      <c r="D247" s="17">
        <v>48001246.700000003</v>
      </c>
      <c r="E247" s="56">
        <v>0.51824424683392845</v>
      </c>
      <c r="F247" s="17">
        <v>95083852</v>
      </c>
      <c r="G247" s="17">
        <v>73668589.359999999</v>
      </c>
      <c r="H247" s="56">
        <v>0.77477497819503571</v>
      </c>
      <c r="I247" s="17">
        <v>64497905</v>
      </c>
      <c r="J247" s="17">
        <v>61530657.509999998</v>
      </c>
      <c r="K247" s="56">
        <v>0.95399466866404414</v>
      </c>
      <c r="L247" s="17">
        <v>63211000</v>
      </c>
      <c r="M247" s="17">
        <v>52718019.090000004</v>
      </c>
      <c r="N247" s="56">
        <v>0.83400071332521242</v>
      </c>
      <c r="O247" s="17">
        <v>85254481</v>
      </c>
      <c r="P247" s="17">
        <v>73296636.159999996</v>
      </c>
      <c r="Q247" s="58">
        <v>0.85973939786226594</v>
      </c>
    </row>
    <row r="248" spans="1:17" x14ac:dyDescent="0.2">
      <c r="A248" s="20" t="s">
        <v>6</v>
      </c>
      <c r="B248" s="21" t="s">
        <v>7</v>
      </c>
      <c r="C248" s="17">
        <v>0</v>
      </c>
      <c r="D248" s="17">
        <v>0</v>
      </c>
      <c r="E248" s="56">
        <v>0</v>
      </c>
      <c r="F248" s="17">
        <v>593000</v>
      </c>
      <c r="G248" s="17">
        <v>181119.6</v>
      </c>
      <c r="H248" s="56">
        <v>0.30542934232715008</v>
      </c>
      <c r="I248" s="17">
        <v>13874397</v>
      </c>
      <c r="J248" s="17">
        <v>13573457.01</v>
      </c>
      <c r="K248" s="56">
        <v>0.97830968870214685</v>
      </c>
      <c r="L248" s="17">
        <v>14800000</v>
      </c>
      <c r="M248" s="17">
        <v>14653083.74</v>
      </c>
      <c r="N248" s="56">
        <v>0.99007322567567568</v>
      </c>
      <c r="O248" s="17">
        <v>34939988</v>
      </c>
      <c r="P248" s="17">
        <v>30662433.699999999</v>
      </c>
      <c r="Q248" s="58">
        <v>0.87757424816516816</v>
      </c>
    </row>
    <row r="249" spans="1:17" ht="25.5" x14ac:dyDescent="0.2">
      <c r="A249" s="11" t="s">
        <v>137</v>
      </c>
      <c r="B249" s="12" t="s">
        <v>147</v>
      </c>
      <c r="C249" s="23">
        <v>0</v>
      </c>
      <c r="D249" s="23">
        <v>0</v>
      </c>
      <c r="E249" s="57">
        <v>0</v>
      </c>
      <c r="F249" s="23">
        <v>0</v>
      </c>
      <c r="G249" s="23">
        <v>0</v>
      </c>
      <c r="H249" s="57">
        <v>0</v>
      </c>
      <c r="I249" s="23">
        <v>13874397</v>
      </c>
      <c r="J249" s="23">
        <v>13573457.01</v>
      </c>
      <c r="K249" s="57">
        <v>0.97830968870214685</v>
      </c>
      <c r="L249" s="23">
        <v>14800000</v>
      </c>
      <c r="M249" s="23">
        <v>14653083.74</v>
      </c>
      <c r="N249" s="57">
        <v>0.99007322567567568</v>
      </c>
      <c r="O249" s="23">
        <v>33643162</v>
      </c>
      <c r="P249" s="23">
        <v>30593894.66</v>
      </c>
      <c r="Q249" s="171">
        <v>0.90936442478266466</v>
      </c>
    </row>
    <row r="250" spans="1:17" ht="25.5" hidden="1" x14ac:dyDescent="0.2">
      <c r="A250" s="11" t="s">
        <v>83</v>
      </c>
      <c r="B250" s="12" t="s">
        <v>148</v>
      </c>
      <c r="C250" s="23">
        <v>0</v>
      </c>
      <c r="D250" s="23">
        <v>0</v>
      </c>
      <c r="E250" s="57">
        <v>0</v>
      </c>
      <c r="F250" s="23">
        <v>0</v>
      </c>
      <c r="G250" s="23">
        <v>0</v>
      </c>
      <c r="H250" s="57">
        <v>0</v>
      </c>
      <c r="I250" s="23">
        <v>0</v>
      </c>
      <c r="J250" s="23">
        <v>0</v>
      </c>
      <c r="K250" s="57">
        <v>0</v>
      </c>
      <c r="L250" s="23">
        <v>0</v>
      </c>
      <c r="M250" s="23">
        <v>0</v>
      </c>
      <c r="N250" s="57">
        <v>0</v>
      </c>
      <c r="O250" s="23"/>
      <c r="P250" s="23"/>
      <c r="Q250" s="171"/>
    </row>
    <row r="251" spans="1:17" hidden="1" x14ac:dyDescent="0.2">
      <c r="A251" s="11" t="s">
        <v>149</v>
      </c>
      <c r="B251" s="12" t="s">
        <v>150</v>
      </c>
      <c r="C251" s="23">
        <v>0</v>
      </c>
      <c r="D251" s="23">
        <v>0</v>
      </c>
      <c r="E251" s="57">
        <v>0</v>
      </c>
      <c r="F251" s="23">
        <v>0</v>
      </c>
      <c r="G251" s="23">
        <v>0</v>
      </c>
      <c r="H251" s="57">
        <v>0</v>
      </c>
      <c r="I251" s="23">
        <v>0</v>
      </c>
      <c r="J251" s="23">
        <v>0</v>
      </c>
      <c r="K251" s="57">
        <v>0</v>
      </c>
      <c r="L251" s="23">
        <v>0</v>
      </c>
      <c r="M251" s="23">
        <v>0</v>
      </c>
      <c r="N251" s="57">
        <v>0</v>
      </c>
      <c r="O251" s="23">
        <v>1296826</v>
      </c>
      <c r="P251" s="23">
        <v>68539.039999999994</v>
      </c>
      <c r="Q251" s="171">
        <v>5.2851377131550414E-2</v>
      </c>
    </row>
    <row r="252" spans="1:17" ht="25.5" hidden="1" x14ac:dyDescent="0.2">
      <c r="A252" s="11" t="s">
        <v>151</v>
      </c>
      <c r="B252" s="12" t="s">
        <v>152</v>
      </c>
      <c r="C252" s="23">
        <v>0</v>
      </c>
      <c r="D252" s="23">
        <v>0</v>
      </c>
      <c r="E252" s="57">
        <v>0</v>
      </c>
      <c r="F252" s="23">
        <v>0</v>
      </c>
      <c r="G252" s="23">
        <v>0</v>
      </c>
      <c r="H252" s="57">
        <v>0</v>
      </c>
      <c r="I252" s="23">
        <v>0</v>
      </c>
      <c r="J252" s="23">
        <v>0</v>
      </c>
      <c r="K252" s="57">
        <v>0</v>
      </c>
      <c r="L252" s="23">
        <v>0</v>
      </c>
      <c r="M252" s="23">
        <v>0</v>
      </c>
      <c r="N252" s="57">
        <v>0</v>
      </c>
      <c r="O252" s="23"/>
      <c r="P252" s="23"/>
      <c r="Q252" s="171"/>
    </row>
    <row r="253" spans="1:17" x14ac:dyDescent="0.2">
      <c r="A253" s="11" t="s">
        <v>8</v>
      </c>
      <c r="B253" s="12" t="s">
        <v>153</v>
      </c>
      <c r="C253" s="23">
        <v>0</v>
      </c>
      <c r="D253" s="23">
        <v>0</v>
      </c>
      <c r="E253" s="57">
        <v>0</v>
      </c>
      <c r="F253" s="23">
        <v>593000</v>
      </c>
      <c r="G253" s="23">
        <v>181119.6</v>
      </c>
      <c r="H253" s="57">
        <v>0.30542934232715008</v>
      </c>
      <c r="I253" s="23">
        <v>0</v>
      </c>
      <c r="J253" s="23">
        <v>0</v>
      </c>
      <c r="K253" s="57">
        <v>0</v>
      </c>
      <c r="L253" s="23">
        <v>0</v>
      </c>
      <c r="M253" s="23">
        <v>0</v>
      </c>
      <c r="N253" s="57">
        <v>0</v>
      </c>
      <c r="O253" s="23"/>
      <c r="P253" s="23"/>
      <c r="Q253" s="171"/>
    </row>
    <row r="254" spans="1:17" x14ac:dyDescent="0.2">
      <c r="A254" s="20" t="s">
        <v>126</v>
      </c>
      <c r="B254" s="21" t="s">
        <v>128</v>
      </c>
      <c r="C254" s="17">
        <v>10985338</v>
      </c>
      <c r="D254" s="17">
        <v>5178031.7</v>
      </c>
      <c r="E254" s="56">
        <v>0.47135843248519071</v>
      </c>
      <c r="F254" s="17">
        <v>7251000</v>
      </c>
      <c r="G254" s="17">
        <v>5841113</v>
      </c>
      <c r="H254" s="56">
        <v>0.80555964694524895</v>
      </c>
      <c r="I254" s="17">
        <v>7615345</v>
      </c>
      <c r="J254" s="17">
        <v>7142994</v>
      </c>
      <c r="K254" s="56">
        <v>0.93797378844950552</v>
      </c>
      <c r="L254" s="17">
        <v>12517000</v>
      </c>
      <c r="M254" s="17">
        <v>8099287</v>
      </c>
      <c r="N254" s="56">
        <v>0.64706295438204042</v>
      </c>
      <c r="O254" s="17">
        <v>13878000</v>
      </c>
      <c r="P254" s="17">
        <v>8156489</v>
      </c>
      <c r="Q254" s="58">
        <v>0.58772798674160542</v>
      </c>
    </row>
    <row r="255" spans="1:17" ht="25.5" x14ac:dyDescent="0.2">
      <c r="A255" s="11" t="s">
        <v>154</v>
      </c>
      <c r="B255" s="12" t="s">
        <v>155</v>
      </c>
      <c r="C255" s="23">
        <v>3740000</v>
      </c>
      <c r="D255" s="23">
        <v>852864</v>
      </c>
      <c r="E255" s="57">
        <v>0.2280385026737968</v>
      </c>
      <c r="F255" s="23">
        <v>1127000</v>
      </c>
      <c r="G255" s="23">
        <v>662368</v>
      </c>
      <c r="H255" s="57">
        <v>0.5877267080745342</v>
      </c>
      <c r="I255" s="23">
        <v>1951000</v>
      </c>
      <c r="J255" s="23">
        <v>1648939</v>
      </c>
      <c r="K255" s="57">
        <v>0.84517631983598152</v>
      </c>
      <c r="L255" s="23">
        <v>2168000</v>
      </c>
      <c r="M255" s="23">
        <v>2029447</v>
      </c>
      <c r="N255" s="57">
        <v>0.93609178966789663</v>
      </c>
      <c r="O255" s="23">
        <v>3728000</v>
      </c>
      <c r="P255" s="23">
        <v>1736669</v>
      </c>
      <c r="Q255" s="171">
        <v>0.46584468884120173</v>
      </c>
    </row>
    <row r="256" spans="1:17" x14ac:dyDescent="0.2">
      <c r="A256" s="11" t="s">
        <v>156</v>
      </c>
      <c r="B256" s="12" t="s">
        <v>157</v>
      </c>
      <c r="C256" s="23">
        <v>2660000</v>
      </c>
      <c r="D256" s="23">
        <v>1547735</v>
      </c>
      <c r="E256" s="57">
        <v>0.58185526315789471</v>
      </c>
      <c r="F256" s="23">
        <v>2674000</v>
      </c>
      <c r="G256" s="23">
        <v>2443995</v>
      </c>
      <c r="H256" s="57">
        <v>0.91398466716529547</v>
      </c>
      <c r="I256" s="23">
        <v>2742000</v>
      </c>
      <c r="J256" s="23">
        <v>2718665</v>
      </c>
      <c r="K256" s="57">
        <v>0.99148978847556524</v>
      </c>
      <c r="L256" s="23">
        <v>6551000</v>
      </c>
      <c r="M256" s="23">
        <v>2885080</v>
      </c>
      <c r="N256" s="57">
        <v>0.44040299190963211</v>
      </c>
      <c r="O256" s="23">
        <v>2700000</v>
      </c>
      <c r="P256" s="23">
        <v>2047415</v>
      </c>
      <c r="Q256" s="171">
        <v>0.75830185185185184</v>
      </c>
    </row>
    <row r="257" spans="1:17" x14ac:dyDescent="0.2">
      <c r="A257" s="11" t="s">
        <v>158</v>
      </c>
      <c r="B257" s="12" t="s">
        <v>159</v>
      </c>
      <c r="C257" s="23">
        <v>150000</v>
      </c>
      <c r="D257" s="23">
        <v>0</v>
      </c>
      <c r="E257" s="57">
        <v>0</v>
      </c>
      <c r="F257" s="23">
        <v>50000</v>
      </c>
      <c r="G257" s="23">
        <v>0</v>
      </c>
      <c r="H257" s="57">
        <v>0</v>
      </c>
      <c r="I257" s="23">
        <v>0</v>
      </c>
      <c r="J257" s="23">
        <v>0</v>
      </c>
      <c r="K257" s="57">
        <v>0</v>
      </c>
      <c r="L257" s="23">
        <v>0</v>
      </c>
      <c r="M257" s="23">
        <v>0</v>
      </c>
      <c r="N257" s="57">
        <v>0</v>
      </c>
      <c r="O257" s="23">
        <v>0</v>
      </c>
      <c r="P257" s="23">
        <v>0</v>
      </c>
      <c r="Q257" s="171">
        <v>0</v>
      </c>
    </row>
    <row r="258" spans="1:17" x14ac:dyDescent="0.2">
      <c r="A258" s="11" t="s">
        <v>127</v>
      </c>
      <c r="B258" s="12" t="s">
        <v>160</v>
      </c>
      <c r="C258" s="23">
        <v>4435338</v>
      </c>
      <c r="D258" s="23">
        <v>2777432.7</v>
      </c>
      <c r="E258" s="57">
        <v>0.62620542109755783</v>
      </c>
      <c r="F258" s="23">
        <v>3400000</v>
      </c>
      <c r="G258" s="23">
        <v>2734750</v>
      </c>
      <c r="H258" s="57">
        <v>0.80433823529411763</v>
      </c>
      <c r="I258" s="23">
        <v>0</v>
      </c>
      <c r="J258" s="23">
        <v>0</v>
      </c>
      <c r="K258" s="57">
        <v>0</v>
      </c>
      <c r="L258" s="23">
        <v>3798000</v>
      </c>
      <c r="M258" s="23">
        <v>3184760</v>
      </c>
      <c r="N258" s="57">
        <v>0.83853607161664034</v>
      </c>
      <c r="O258" s="23">
        <v>7450000</v>
      </c>
      <c r="P258" s="23">
        <v>4372405</v>
      </c>
      <c r="Q258" s="171">
        <v>0.58689999999999998</v>
      </c>
    </row>
    <row r="259" spans="1:17" x14ac:dyDescent="0.2">
      <c r="A259" s="11" t="s">
        <v>161</v>
      </c>
      <c r="B259" s="12" t="s">
        <v>162</v>
      </c>
      <c r="C259" s="23">
        <v>0</v>
      </c>
      <c r="D259" s="23">
        <v>0</v>
      </c>
      <c r="E259" s="57">
        <v>0</v>
      </c>
      <c r="F259" s="23">
        <v>0</v>
      </c>
      <c r="G259" s="23">
        <v>0</v>
      </c>
      <c r="H259" s="57">
        <v>0</v>
      </c>
      <c r="I259" s="23">
        <v>2922345</v>
      </c>
      <c r="J259" s="23">
        <v>2775390</v>
      </c>
      <c r="K259" s="57">
        <v>0.94971332953501386</v>
      </c>
      <c r="L259" s="23">
        <v>0</v>
      </c>
      <c r="M259" s="23">
        <v>0</v>
      </c>
      <c r="N259" s="57">
        <v>0</v>
      </c>
      <c r="O259" s="23"/>
      <c r="P259" s="23"/>
      <c r="Q259" s="171"/>
    </row>
    <row r="260" spans="1:17" ht="25.5" x14ac:dyDescent="0.2">
      <c r="A260" s="25" t="s">
        <v>9</v>
      </c>
      <c r="B260" s="21" t="s">
        <v>10</v>
      </c>
      <c r="C260" s="17">
        <v>20099188</v>
      </c>
      <c r="D260" s="17">
        <v>17622200</v>
      </c>
      <c r="E260" s="56">
        <v>0.87676178759062307</v>
      </c>
      <c r="F260" s="17">
        <v>26500000</v>
      </c>
      <c r="G260" s="17">
        <v>26112650</v>
      </c>
      <c r="H260" s="56">
        <v>0.98538301886792456</v>
      </c>
      <c r="I260" s="17">
        <v>10317488</v>
      </c>
      <c r="J260" s="17">
        <v>9866940</v>
      </c>
      <c r="K260" s="56">
        <v>0.95633161870408767</v>
      </c>
      <c r="L260" s="17">
        <v>3846110</v>
      </c>
      <c r="M260" s="17">
        <v>3397795</v>
      </c>
      <c r="N260" s="56">
        <v>0.88343677117919139</v>
      </c>
      <c r="O260" s="17">
        <v>2630000</v>
      </c>
      <c r="P260" s="17">
        <v>2510270</v>
      </c>
      <c r="Q260" s="58">
        <v>0.95447528517110269</v>
      </c>
    </row>
    <row r="261" spans="1:17" x14ac:dyDescent="0.2">
      <c r="A261" s="11" t="s">
        <v>11</v>
      </c>
      <c r="B261" s="12" t="s">
        <v>163</v>
      </c>
      <c r="C261" s="23">
        <v>1440000</v>
      </c>
      <c r="D261" s="23">
        <v>187200</v>
      </c>
      <c r="E261" s="57">
        <v>0.13</v>
      </c>
      <c r="F261" s="23">
        <v>500000</v>
      </c>
      <c r="G261" s="23">
        <v>296650</v>
      </c>
      <c r="H261" s="57">
        <v>0.59330000000000005</v>
      </c>
      <c r="I261" s="23">
        <v>446650</v>
      </c>
      <c r="J261" s="23">
        <v>150540</v>
      </c>
      <c r="K261" s="57">
        <v>0.33704242695622971</v>
      </c>
      <c r="L261" s="23">
        <v>796110</v>
      </c>
      <c r="M261" s="23">
        <v>403795</v>
      </c>
      <c r="N261" s="57">
        <v>0.50721005891145698</v>
      </c>
      <c r="O261" s="23">
        <v>630000</v>
      </c>
      <c r="P261" s="23">
        <v>601470</v>
      </c>
      <c r="Q261" s="171">
        <v>0.95471428571428574</v>
      </c>
    </row>
    <row r="262" spans="1:17" hidden="1" x14ac:dyDescent="0.2">
      <c r="A262" s="11" t="s">
        <v>164</v>
      </c>
      <c r="B262" s="12" t="s">
        <v>165</v>
      </c>
      <c r="C262" s="23">
        <v>0</v>
      </c>
      <c r="D262" s="23">
        <v>0</v>
      </c>
      <c r="E262" s="57">
        <v>0</v>
      </c>
      <c r="F262" s="23">
        <v>0</v>
      </c>
      <c r="G262" s="23">
        <v>0</v>
      </c>
      <c r="H262" s="57">
        <v>0</v>
      </c>
      <c r="I262" s="23">
        <v>0</v>
      </c>
      <c r="J262" s="23">
        <v>0</v>
      </c>
      <c r="K262" s="57">
        <v>0</v>
      </c>
      <c r="L262" s="23">
        <v>0</v>
      </c>
      <c r="M262" s="23">
        <v>0</v>
      </c>
      <c r="N262" s="57">
        <v>0</v>
      </c>
      <c r="O262" s="23">
        <v>0</v>
      </c>
      <c r="P262" s="23">
        <v>0</v>
      </c>
      <c r="Q262" s="171">
        <v>0</v>
      </c>
    </row>
    <row r="263" spans="1:17" ht="25.5" x14ac:dyDescent="0.2">
      <c r="A263" s="11" t="s">
        <v>12</v>
      </c>
      <c r="B263" s="12" t="s">
        <v>166</v>
      </c>
      <c r="C263" s="23">
        <v>18659188</v>
      </c>
      <c r="D263" s="23">
        <v>17435000</v>
      </c>
      <c r="E263" s="57">
        <v>0.93439221470945033</v>
      </c>
      <c r="F263" s="23">
        <v>26000000</v>
      </c>
      <c r="G263" s="23">
        <v>25816000</v>
      </c>
      <c r="H263" s="57">
        <v>0.99292307692307691</v>
      </c>
      <c r="I263" s="23">
        <v>9870838</v>
      </c>
      <c r="J263" s="23">
        <v>9716400</v>
      </c>
      <c r="K263" s="57">
        <v>0.98435411461519273</v>
      </c>
      <c r="L263" s="23">
        <v>3050000</v>
      </c>
      <c r="M263" s="23">
        <v>2994000</v>
      </c>
      <c r="N263" s="57">
        <v>0.98163934426229504</v>
      </c>
      <c r="O263" s="23">
        <v>2000000</v>
      </c>
      <c r="P263" s="23">
        <v>1908800</v>
      </c>
      <c r="Q263" s="171">
        <v>0.95440000000000003</v>
      </c>
    </row>
    <row r="264" spans="1:17" hidden="1" x14ac:dyDescent="0.2">
      <c r="A264" s="11" t="s">
        <v>13</v>
      </c>
      <c r="B264" s="12" t="s">
        <v>167</v>
      </c>
      <c r="C264" s="23">
        <v>0</v>
      </c>
      <c r="D264" s="23">
        <v>0</v>
      </c>
      <c r="E264" s="57">
        <v>0</v>
      </c>
      <c r="F264" s="23">
        <v>0</v>
      </c>
      <c r="G264" s="23">
        <v>0</v>
      </c>
      <c r="H264" s="57">
        <v>0</v>
      </c>
      <c r="I264" s="23">
        <v>0</v>
      </c>
      <c r="J264" s="23">
        <v>0</v>
      </c>
      <c r="K264" s="57">
        <v>0</v>
      </c>
      <c r="L264" s="23">
        <v>0</v>
      </c>
      <c r="M264" s="23">
        <v>0</v>
      </c>
      <c r="N264" s="57">
        <v>0</v>
      </c>
      <c r="O264" s="23"/>
      <c r="P264" s="23"/>
      <c r="Q264" s="171"/>
    </row>
    <row r="265" spans="1:17" hidden="1" x14ac:dyDescent="0.2">
      <c r="A265" s="11" t="s">
        <v>168</v>
      </c>
      <c r="B265" s="12" t="s">
        <v>169</v>
      </c>
      <c r="C265" s="23">
        <v>0</v>
      </c>
      <c r="D265" s="23">
        <v>0</v>
      </c>
      <c r="E265" s="57">
        <v>0</v>
      </c>
      <c r="F265" s="23">
        <v>0</v>
      </c>
      <c r="G265" s="23">
        <v>0</v>
      </c>
      <c r="H265" s="57">
        <v>0</v>
      </c>
      <c r="I265" s="23">
        <v>0</v>
      </c>
      <c r="J265" s="23">
        <v>0</v>
      </c>
      <c r="K265" s="57">
        <v>0</v>
      </c>
      <c r="L265" s="23">
        <v>0</v>
      </c>
      <c r="M265" s="23">
        <v>0</v>
      </c>
      <c r="N265" s="57">
        <v>0</v>
      </c>
      <c r="O265" s="23"/>
      <c r="P265" s="23"/>
      <c r="Q265" s="171"/>
    </row>
    <row r="266" spans="1:17" ht="38.25" hidden="1" x14ac:dyDescent="0.2">
      <c r="A266" s="11" t="s">
        <v>170</v>
      </c>
      <c r="B266" s="12" t="s">
        <v>171</v>
      </c>
      <c r="C266" s="23">
        <v>0</v>
      </c>
      <c r="D266" s="23">
        <v>0</v>
      </c>
      <c r="E266" s="57">
        <v>0</v>
      </c>
      <c r="F266" s="23">
        <v>0</v>
      </c>
      <c r="G266" s="23">
        <v>0</v>
      </c>
      <c r="H266" s="57">
        <v>0</v>
      </c>
      <c r="I266" s="23">
        <v>0</v>
      </c>
      <c r="J266" s="23">
        <v>0</v>
      </c>
      <c r="K266" s="57">
        <v>0</v>
      </c>
      <c r="L266" s="23">
        <v>0</v>
      </c>
      <c r="M266" s="23">
        <v>0</v>
      </c>
      <c r="N266" s="57">
        <v>0</v>
      </c>
      <c r="O266" s="23"/>
      <c r="P266" s="23"/>
      <c r="Q266" s="171"/>
    </row>
    <row r="267" spans="1:17" ht="25.5" hidden="1" x14ac:dyDescent="0.2">
      <c r="A267" s="11" t="s">
        <v>172</v>
      </c>
      <c r="B267" s="12" t="s">
        <v>173</v>
      </c>
      <c r="C267" s="23">
        <v>0</v>
      </c>
      <c r="D267" s="23">
        <v>0</v>
      </c>
      <c r="E267" s="57">
        <v>0</v>
      </c>
      <c r="F267" s="23">
        <v>0</v>
      </c>
      <c r="G267" s="23">
        <v>0</v>
      </c>
      <c r="H267" s="57">
        <v>0</v>
      </c>
      <c r="I267" s="23">
        <v>0</v>
      </c>
      <c r="J267" s="23">
        <v>0</v>
      </c>
      <c r="K267" s="57">
        <v>0</v>
      </c>
      <c r="L267" s="23">
        <v>0</v>
      </c>
      <c r="M267" s="23">
        <v>0</v>
      </c>
      <c r="N267" s="57">
        <v>0</v>
      </c>
      <c r="O267" s="23"/>
      <c r="P267" s="23"/>
      <c r="Q267" s="171"/>
    </row>
    <row r="268" spans="1:17" ht="25.5" x14ac:dyDescent="0.2">
      <c r="A268" s="26" t="s">
        <v>14</v>
      </c>
      <c r="B268" s="21" t="s">
        <v>15</v>
      </c>
      <c r="C268" s="17">
        <v>4720000</v>
      </c>
      <c r="D268" s="17">
        <v>1682400</v>
      </c>
      <c r="E268" s="56">
        <v>0.35644067796610168</v>
      </c>
      <c r="F268" s="17">
        <v>1202050</v>
      </c>
      <c r="G268" s="17">
        <v>1202050</v>
      </c>
      <c r="H268" s="56">
        <v>1</v>
      </c>
      <c r="I268" s="17">
        <v>195000</v>
      </c>
      <c r="J268" s="17">
        <v>185000</v>
      </c>
      <c r="K268" s="56">
        <v>0.94871794871794868</v>
      </c>
      <c r="L268" s="17">
        <v>323000</v>
      </c>
      <c r="M268" s="17">
        <v>302774.25</v>
      </c>
      <c r="N268" s="56">
        <v>0.9373815789473684</v>
      </c>
      <c r="O268" s="17">
        <v>120000</v>
      </c>
      <c r="P268" s="17">
        <v>120000</v>
      </c>
      <c r="Q268" s="58">
        <v>1</v>
      </c>
    </row>
    <row r="269" spans="1:17" ht="25.5" hidden="1" x14ac:dyDescent="0.2">
      <c r="A269" s="11" t="s">
        <v>129</v>
      </c>
      <c r="B269" s="12" t="s">
        <v>174</v>
      </c>
      <c r="C269" s="23">
        <v>0</v>
      </c>
      <c r="D269" s="23">
        <v>0</v>
      </c>
      <c r="E269" s="57">
        <v>0</v>
      </c>
      <c r="F269" s="23">
        <v>0</v>
      </c>
      <c r="G269" s="23">
        <v>0</v>
      </c>
      <c r="H269" s="57">
        <v>0</v>
      </c>
      <c r="I269" s="23">
        <v>0</v>
      </c>
      <c r="J269" s="23">
        <v>0</v>
      </c>
      <c r="K269" s="57">
        <v>0</v>
      </c>
      <c r="L269" s="23">
        <v>0</v>
      </c>
      <c r="M269" s="23">
        <v>0</v>
      </c>
      <c r="N269" s="57">
        <v>0</v>
      </c>
      <c r="O269" s="23"/>
      <c r="P269" s="23"/>
      <c r="Q269" s="171"/>
    </row>
    <row r="270" spans="1:17" hidden="1" x14ac:dyDescent="0.2">
      <c r="A270" s="11" t="s">
        <v>175</v>
      </c>
      <c r="B270" s="12" t="s">
        <v>176</v>
      </c>
      <c r="C270" s="23">
        <v>0</v>
      </c>
      <c r="D270" s="23">
        <v>0</v>
      </c>
      <c r="E270" s="57">
        <v>0</v>
      </c>
      <c r="F270" s="23">
        <v>0</v>
      </c>
      <c r="G270" s="23">
        <v>0</v>
      </c>
      <c r="H270" s="57">
        <v>0</v>
      </c>
      <c r="I270" s="23">
        <v>0</v>
      </c>
      <c r="J270" s="23">
        <v>0</v>
      </c>
      <c r="K270" s="57">
        <v>0</v>
      </c>
      <c r="L270" s="23">
        <v>0</v>
      </c>
      <c r="M270" s="23">
        <v>0</v>
      </c>
      <c r="N270" s="57">
        <v>0</v>
      </c>
      <c r="O270" s="23"/>
      <c r="P270" s="23"/>
      <c r="Q270" s="171"/>
    </row>
    <row r="271" spans="1:17" hidden="1" x14ac:dyDescent="0.2">
      <c r="A271" s="11" t="s">
        <v>84</v>
      </c>
      <c r="B271" s="12" t="s">
        <v>177</v>
      </c>
      <c r="C271" s="23">
        <v>0</v>
      </c>
      <c r="D271" s="23">
        <v>0</v>
      </c>
      <c r="E271" s="57">
        <v>0</v>
      </c>
      <c r="F271" s="23">
        <v>0</v>
      </c>
      <c r="G271" s="23">
        <v>0</v>
      </c>
      <c r="H271" s="57">
        <v>0</v>
      </c>
      <c r="I271" s="23">
        <v>0</v>
      </c>
      <c r="J271" s="23">
        <v>0</v>
      </c>
      <c r="K271" s="57">
        <v>0</v>
      </c>
      <c r="L271" s="23">
        <v>0</v>
      </c>
      <c r="M271" s="23">
        <v>0</v>
      </c>
      <c r="N271" s="57">
        <v>0</v>
      </c>
      <c r="O271" s="23"/>
      <c r="P271" s="23"/>
      <c r="Q271" s="171"/>
    </row>
    <row r="272" spans="1:17" ht="25.5" hidden="1" x14ac:dyDescent="0.2">
      <c r="A272" s="11" t="s">
        <v>130</v>
      </c>
      <c r="B272" s="12" t="s">
        <v>178</v>
      </c>
      <c r="C272" s="23">
        <v>0</v>
      </c>
      <c r="D272" s="23">
        <v>0</v>
      </c>
      <c r="E272" s="57">
        <v>0</v>
      </c>
      <c r="F272" s="23">
        <v>0</v>
      </c>
      <c r="G272" s="23">
        <v>0</v>
      </c>
      <c r="H272" s="57">
        <v>0</v>
      </c>
      <c r="I272" s="23">
        <v>0</v>
      </c>
      <c r="J272" s="23">
        <v>0</v>
      </c>
      <c r="K272" s="57">
        <v>0</v>
      </c>
      <c r="L272" s="23">
        <v>0</v>
      </c>
      <c r="M272" s="23">
        <v>0</v>
      </c>
      <c r="N272" s="57">
        <v>0</v>
      </c>
      <c r="O272" s="23"/>
      <c r="P272" s="23"/>
      <c r="Q272" s="171"/>
    </row>
    <row r="273" spans="1:17" ht="25.5" hidden="1" x14ac:dyDescent="0.2">
      <c r="A273" s="11" t="s">
        <v>16</v>
      </c>
      <c r="B273" s="12" t="s">
        <v>179</v>
      </c>
      <c r="C273" s="23">
        <v>0</v>
      </c>
      <c r="D273" s="23">
        <v>0</v>
      </c>
      <c r="E273" s="57">
        <v>0</v>
      </c>
      <c r="F273" s="23">
        <v>0</v>
      </c>
      <c r="G273" s="23">
        <v>0</v>
      </c>
      <c r="H273" s="57">
        <v>0</v>
      </c>
      <c r="I273" s="23">
        <v>0</v>
      </c>
      <c r="J273" s="23">
        <v>0</v>
      </c>
      <c r="K273" s="57">
        <v>0</v>
      </c>
      <c r="L273" s="23">
        <v>0</v>
      </c>
      <c r="M273" s="23">
        <v>0</v>
      </c>
      <c r="N273" s="57">
        <v>0</v>
      </c>
      <c r="O273" s="23"/>
      <c r="P273" s="23"/>
      <c r="Q273" s="171"/>
    </row>
    <row r="274" spans="1:17" x14ac:dyDescent="0.2">
      <c r="A274" s="11" t="s">
        <v>134</v>
      </c>
      <c r="B274" s="12" t="s">
        <v>180</v>
      </c>
      <c r="C274" s="23">
        <v>4140000</v>
      </c>
      <c r="D274" s="23">
        <v>1622400</v>
      </c>
      <c r="E274" s="57">
        <v>0.3918840579710145</v>
      </c>
      <c r="F274" s="23">
        <v>862050</v>
      </c>
      <c r="G274" s="23">
        <v>862050</v>
      </c>
      <c r="H274" s="57">
        <v>1</v>
      </c>
      <c r="I274" s="23">
        <v>10000</v>
      </c>
      <c r="J274" s="23">
        <v>0</v>
      </c>
      <c r="K274" s="57">
        <v>0</v>
      </c>
      <c r="L274" s="23">
        <v>83000</v>
      </c>
      <c r="M274" s="23">
        <v>62774.25</v>
      </c>
      <c r="N274" s="57">
        <v>0.75631626506024097</v>
      </c>
      <c r="O274" s="23">
        <v>0</v>
      </c>
      <c r="P274" s="23">
        <v>0</v>
      </c>
      <c r="Q274" s="171">
        <v>0</v>
      </c>
    </row>
    <row r="275" spans="1:17" ht="25.5" x14ac:dyDescent="0.2">
      <c r="A275" s="11" t="s">
        <v>17</v>
      </c>
      <c r="B275" s="12" t="s">
        <v>181</v>
      </c>
      <c r="C275" s="23">
        <v>580000</v>
      </c>
      <c r="D275" s="23">
        <v>60000</v>
      </c>
      <c r="E275" s="57">
        <v>0.10344827586206896</v>
      </c>
      <c r="F275" s="23">
        <v>340000</v>
      </c>
      <c r="G275" s="23">
        <v>340000</v>
      </c>
      <c r="H275" s="57">
        <v>1</v>
      </c>
      <c r="I275" s="23">
        <v>185000</v>
      </c>
      <c r="J275" s="23">
        <v>185000</v>
      </c>
      <c r="K275" s="57">
        <v>1</v>
      </c>
      <c r="L275" s="23">
        <v>240000</v>
      </c>
      <c r="M275" s="23">
        <v>240000</v>
      </c>
      <c r="N275" s="57">
        <v>1</v>
      </c>
      <c r="O275" s="23">
        <v>120000</v>
      </c>
      <c r="P275" s="23">
        <v>120000</v>
      </c>
      <c r="Q275" s="171">
        <v>1</v>
      </c>
    </row>
    <row r="276" spans="1:17" ht="25.5" x14ac:dyDescent="0.2">
      <c r="A276" s="26" t="s">
        <v>18</v>
      </c>
      <c r="B276" s="21" t="s">
        <v>19</v>
      </c>
      <c r="C276" s="17">
        <v>25568300</v>
      </c>
      <c r="D276" s="17">
        <v>7858610</v>
      </c>
      <c r="E276" s="56">
        <v>0.30735754821399935</v>
      </c>
      <c r="F276" s="17">
        <v>24532102</v>
      </c>
      <c r="G276" s="17">
        <v>8909919.5299999993</v>
      </c>
      <c r="H276" s="56">
        <v>0.36319429659961461</v>
      </c>
      <c r="I276" s="17">
        <v>8400000</v>
      </c>
      <c r="J276" s="17">
        <v>7939700</v>
      </c>
      <c r="K276" s="56">
        <v>0.94520238095238096</v>
      </c>
      <c r="L276" s="17">
        <v>8600000</v>
      </c>
      <c r="M276" s="17">
        <v>6037910</v>
      </c>
      <c r="N276" s="56">
        <v>0.70208255813953491</v>
      </c>
      <c r="O276" s="17">
        <v>8400000</v>
      </c>
      <c r="P276" s="17">
        <v>7695680</v>
      </c>
      <c r="Q276" s="58">
        <v>0.91615238095238094</v>
      </c>
    </row>
    <row r="277" spans="1:17" x14ac:dyDescent="0.2">
      <c r="A277" s="11" t="s">
        <v>135</v>
      </c>
      <c r="B277" s="12" t="s">
        <v>182</v>
      </c>
      <c r="C277" s="23">
        <v>650000</v>
      </c>
      <c r="D277" s="23">
        <v>149990</v>
      </c>
      <c r="E277" s="57">
        <v>0.23075384615384614</v>
      </c>
      <c r="F277" s="23">
        <v>390000</v>
      </c>
      <c r="G277" s="23">
        <v>346765</v>
      </c>
      <c r="H277" s="57">
        <v>0.8891410256410256</v>
      </c>
      <c r="I277" s="23">
        <v>400000</v>
      </c>
      <c r="J277" s="23">
        <v>328050</v>
      </c>
      <c r="K277" s="57">
        <v>0.82012499999999999</v>
      </c>
      <c r="L277" s="23">
        <v>600000</v>
      </c>
      <c r="M277" s="23">
        <v>485960</v>
      </c>
      <c r="N277" s="57">
        <v>0.80993333333333328</v>
      </c>
      <c r="O277" s="23">
        <v>400000</v>
      </c>
      <c r="P277" s="23">
        <v>275630</v>
      </c>
      <c r="Q277" s="171">
        <v>0.68907499999999999</v>
      </c>
    </row>
    <row r="278" spans="1:17" x14ac:dyDescent="0.2">
      <c r="A278" s="11" t="s">
        <v>20</v>
      </c>
      <c r="B278" s="12" t="s">
        <v>183</v>
      </c>
      <c r="C278" s="23">
        <v>18375000</v>
      </c>
      <c r="D278" s="23">
        <v>7708620</v>
      </c>
      <c r="E278" s="57">
        <v>0.41951673469387757</v>
      </c>
      <c r="F278" s="23">
        <v>24142102</v>
      </c>
      <c r="G278" s="23">
        <v>8563154.5299999993</v>
      </c>
      <c r="H278" s="57">
        <v>0.35469796830449973</v>
      </c>
      <c r="I278" s="23">
        <v>8000000</v>
      </c>
      <c r="J278" s="23">
        <v>7611650</v>
      </c>
      <c r="K278" s="57">
        <v>0.95145625</v>
      </c>
      <c r="L278" s="23">
        <v>8000000</v>
      </c>
      <c r="M278" s="23">
        <v>5551950</v>
      </c>
      <c r="N278" s="57">
        <v>0.69399374999999996</v>
      </c>
      <c r="O278" s="23">
        <v>8000000</v>
      </c>
      <c r="P278" s="23">
        <v>7420050</v>
      </c>
      <c r="Q278" s="171">
        <v>0.92750624999999998</v>
      </c>
    </row>
    <row r="279" spans="1:17" x14ac:dyDescent="0.2">
      <c r="A279" s="11" t="s">
        <v>184</v>
      </c>
      <c r="B279" s="12" t="s">
        <v>185</v>
      </c>
      <c r="C279" s="23">
        <v>3543300</v>
      </c>
      <c r="D279" s="23">
        <v>0</v>
      </c>
      <c r="E279" s="57">
        <v>0</v>
      </c>
      <c r="F279" s="23">
        <v>0</v>
      </c>
      <c r="G279" s="23">
        <v>0</v>
      </c>
      <c r="H279" s="57">
        <v>0</v>
      </c>
      <c r="I279" s="23">
        <v>0</v>
      </c>
      <c r="J279" s="23">
        <v>0</v>
      </c>
      <c r="K279" s="57">
        <v>0</v>
      </c>
      <c r="L279" s="23">
        <v>0</v>
      </c>
      <c r="M279" s="23">
        <v>0</v>
      </c>
      <c r="N279" s="57">
        <v>0</v>
      </c>
      <c r="O279" s="23"/>
      <c r="P279" s="23"/>
      <c r="Q279" s="171"/>
    </row>
    <row r="280" spans="1:17" x14ac:dyDescent="0.2">
      <c r="A280" s="11" t="s">
        <v>274</v>
      </c>
      <c r="B280" s="12" t="s">
        <v>275</v>
      </c>
      <c r="C280" s="23">
        <v>3000000</v>
      </c>
      <c r="D280" s="23">
        <v>0</v>
      </c>
      <c r="E280" s="57">
        <v>0</v>
      </c>
      <c r="F280" s="23">
        <v>0</v>
      </c>
      <c r="G280" s="23">
        <v>0</v>
      </c>
      <c r="H280" s="57">
        <v>0</v>
      </c>
      <c r="I280" s="23">
        <v>0</v>
      </c>
      <c r="J280" s="23">
        <v>0</v>
      </c>
      <c r="K280" s="57">
        <v>0</v>
      </c>
      <c r="L280" s="23">
        <v>0</v>
      </c>
      <c r="M280" s="23">
        <v>0</v>
      </c>
      <c r="N280" s="57">
        <v>0</v>
      </c>
      <c r="O280" s="23"/>
      <c r="P280" s="23"/>
      <c r="Q280" s="171"/>
    </row>
    <row r="281" spans="1:17" x14ac:dyDescent="0.2">
      <c r="A281" s="11"/>
      <c r="B281" s="12"/>
      <c r="C281" s="23"/>
      <c r="D281" s="23"/>
      <c r="E281" s="57">
        <v>0</v>
      </c>
      <c r="F281" s="23"/>
      <c r="G281" s="23"/>
      <c r="H281" s="57">
        <v>0</v>
      </c>
      <c r="I281" s="23"/>
      <c r="J281" s="23"/>
      <c r="K281" s="57">
        <v>0</v>
      </c>
      <c r="L281" s="23"/>
      <c r="M281" s="23"/>
      <c r="N281" s="57">
        <v>0</v>
      </c>
      <c r="O281" s="23"/>
      <c r="P281" s="23"/>
      <c r="Q281" s="171"/>
    </row>
    <row r="282" spans="1:17" ht="25.5" x14ac:dyDescent="0.2">
      <c r="A282" s="27" t="s">
        <v>21</v>
      </c>
      <c r="B282" s="28" t="s">
        <v>22</v>
      </c>
      <c r="C282" s="17">
        <v>1000000</v>
      </c>
      <c r="D282" s="17">
        <v>875619</v>
      </c>
      <c r="E282" s="56">
        <v>0.87561900000000004</v>
      </c>
      <c r="F282" s="17">
        <v>3000000</v>
      </c>
      <c r="G282" s="17">
        <v>2806560</v>
      </c>
      <c r="H282" s="56">
        <v>0.93552000000000002</v>
      </c>
      <c r="I282" s="17">
        <v>2972190</v>
      </c>
      <c r="J282" s="17">
        <v>2793474</v>
      </c>
      <c r="K282" s="56">
        <v>0.93987060046632276</v>
      </c>
      <c r="L282" s="17">
        <v>4212000</v>
      </c>
      <c r="M282" s="17">
        <v>4211276</v>
      </c>
      <c r="N282" s="56">
        <v>0.99982811016144346</v>
      </c>
      <c r="O282" s="17">
        <v>6727289</v>
      </c>
      <c r="P282" s="17">
        <v>6286337</v>
      </c>
      <c r="Q282" s="58">
        <v>0.93445323963337978</v>
      </c>
    </row>
    <row r="283" spans="1:17" x14ac:dyDescent="0.2">
      <c r="A283" s="11" t="s">
        <v>23</v>
      </c>
      <c r="B283" s="12" t="s">
        <v>186</v>
      </c>
      <c r="C283" s="23">
        <v>1000000</v>
      </c>
      <c r="D283" s="23">
        <v>875619</v>
      </c>
      <c r="E283" s="57">
        <v>0.87561900000000004</v>
      </c>
      <c r="F283" s="23">
        <v>3000000</v>
      </c>
      <c r="G283" s="23">
        <v>2806560</v>
      </c>
      <c r="H283" s="57">
        <v>0.93552000000000002</v>
      </c>
      <c r="I283" s="23">
        <v>2972190</v>
      </c>
      <c r="J283" s="23">
        <v>2793474</v>
      </c>
      <c r="K283" s="57">
        <v>0.93987060046632276</v>
      </c>
      <c r="L283" s="23">
        <v>4212000</v>
      </c>
      <c r="M283" s="23">
        <v>4211276</v>
      </c>
      <c r="N283" s="57">
        <v>0.99982811016144346</v>
      </c>
      <c r="O283" s="23">
        <v>6727289</v>
      </c>
      <c r="P283" s="23">
        <v>6286337</v>
      </c>
      <c r="Q283" s="171">
        <v>0.93445323963337978</v>
      </c>
    </row>
    <row r="284" spans="1:17" hidden="1" x14ac:dyDescent="0.2">
      <c r="A284" s="11" t="s">
        <v>578</v>
      </c>
      <c r="B284" s="12" t="s">
        <v>579</v>
      </c>
      <c r="C284" s="23"/>
      <c r="D284" s="23"/>
      <c r="E284" s="57"/>
      <c r="F284" s="23"/>
      <c r="G284" s="23"/>
      <c r="H284" s="57"/>
      <c r="I284" s="23"/>
      <c r="J284" s="23"/>
      <c r="K284" s="57"/>
      <c r="L284" s="23"/>
      <c r="M284" s="23"/>
      <c r="N284" s="57"/>
      <c r="O284" s="23"/>
      <c r="P284" s="23"/>
      <c r="Q284" s="171"/>
    </row>
    <row r="285" spans="1:17" ht="25.5" hidden="1" x14ac:dyDescent="0.2">
      <c r="A285" s="11" t="s">
        <v>187</v>
      </c>
      <c r="B285" s="12" t="s">
        <v>188</v>
      </c>
      <c r="C285" s="23">
        <v>0</v>
      </c>
      <c r="D285" s="23">
        <v>0</v>
      </c>
      <c r="E285" s="57">
        <v>0</v>
      </c>
      <c r="F285" s="23">
        <v>0</v>
      </c>
      <c r="G285" s="23">
        <v>0</v>
      </c>
      <c r="H285" s="57">
        <v>0</v>
      </c>
      <c r="I285" s="23">
        <v>0</v>
      </c>
      <c r="J285" s="23">
        <v>0</v>
      </c>
      <c r="K285" s="57">
        <v>0</v>
      </c>
      <c r="L285" s="23">
        <v>0</v>
      </c>
      <c r="M285" s="23">
        <v>0</v>
      </c>
      <c r="N285" s="57">
        <v>0</v>
      </c>
      <c r="O285" s="23"/>
      <c r="P285" s="23"/>
      <c r="Q285" s="171"/>
    </row>
    <row r="286" spans="1:17" x14ac:dyDescent="0.2">
      <c r="A286" s="26" t="s">
        <v>24</v>
      </c>
      <c r="B286" s="21" t="s">
        <v>25</v>
      </c>
      <c r="C286" s="17">
        <v>16850000</v>
      </c>
      <c r="D286" s="17">
        <v>14120476</v>
      </c>
      <c r="E286" s="56">
        <v>0.83801044510385758</v>
      </c>
      <c r="F286" s="17">
        <v>25100000</v>
      </c>
      <c r="G286" s="17">
        <v>24968890.73</v>
      </c>
      <c r="H286" s="56">
        <v>0.9947765231075697</v>
      </c>
      <c r="I286" s="17">
        <v>17362773</v>
      </c>
      <c r="J286" s="17">
        <v>16648480</v>
      </c>
      <c r="K286" s="56">
        <v>0.95886066125497349</v>
      </c>
      <c r="L286" s="17">
        <v>16459000</v>
      </c>
      <c r="M286" s="17">
        <v>14344482.1</v>
      </c>
      <c r="N286" s="56">
        <v>0.87152816696032565</v>
      </c>
      <c r="O286" s="17">
        <v>16608000</v>
      </c>
      <c r="P286" s="17">
        <v>16239784</v>
      </c>
      <c r="Q286" s="58">
        <v>0.97782899807321777</v>
      </c>
    </row>
    <row r="287" spans="1:17" x14ac:dyDescent="0.2">
      <c r="A287" s="11" t="s">
        <v>189</v>
      </c>
      <c r="B287" s="12" t="s">
        <v>190</v>
      </c>
      <c r="C287" s="23">
        <v>8000000</v>
      </c>
      <c r="D287" s="23">
        <v>7538576</v>
      </c>
      <c r="E287" s="57">
        <v>0.94232199999999999</v>
      </c>
      <c r="F287" s="23">
        <v>9900000</v>
      </c>
      <c r="G287" s="23">
        <v>9900000</v>
      </c>
      <c r="H287" s="57">
        <v>1</v>
      </c>
      <c r="I287" s="23">
        <v>4995980</v>
      </c>
      <c r="J287" s="23">
        <v>4995980</v>
      </c>
      <c r="K287" s="57">
        <v>1</v>
      </c>
      <c r="L287" s="23">
        <v>5459000</v>
      </c>
      <c r="M287" s="23">
        <v>4988223</v>
      </c>
      <c r="N287" s="57">
        <v>0.91376131159553031</v>
      </c>
      <c r="O287" s="23">
        <v>12608000</v>
      </c>
      <c r="P287" s="23">
        <v>12296831</v>
      </c>
      <c r="Q287" s="171">
        <v>0.97531971763959391</v>
      </c>
    </row>
    <row r="288" spans="1:17" ht="25.5" x14ac:dyDescent="0.2">
      <c r="A288" s="11" t="s">
        <v>26</v>
      </c>
      <c r="B288" s="12" t="s">
        <v>191</v>
      </c>
      <c r="C288" s="23">
        <v>8850000</v>
      </c>
      <c r="D288" s="23">
        <v>6581900</v>
      </c>
      <c r="E288" s="57">
        <v>0.74371751412429377</v>
      </c>
      <c r="F288" s="23">
        <v>15200000</v>
      </c>
      <c r="G288" s="23">
        <v>15068890.73</v>
      </c>
      <c r="H288" s="57">
        <v>0.99137439013157902</v>
      </c>
      <c r="I288" s="23">
        <v>12366793</v>
      </c>
      <c r="J288" s="23">
        <v>11652500</v>
      </c>
      <c r="K288" s="57">
        <v>0.94224104826530208</v>
      </c>
      <c r="L288" s="23">
        <v>11000000</v>
      </c>
      <c r="M288" s="23">
        <v>9356259.0999999996</v>
      </c>
      <c r="N288" s="57">
        <v>0.85056900909090905</v>
      </c>
      <c r="O288" s="23">
        <v>4000000</v>
      </c>
      <c r="P288" s="23">
        <v>3942953</v>
      </c>
      <c r="Q288" s="171">
        <v>0.98573825000000004</v>
      </c>
    </row>
    <row r="289" spans="1:17" ht="25.5" hidden="1" x14ac:dyDescent="0.2">
      <c r="A289" s="11" t="s">
        <v>348</v>
      </c>
      <c r="B289" s="12" t="s">
        <v>349</v>
      </c>
      <c r="C289" s="23">
        <v>0</v>
      </c>
      <c r="D289" s="23">
        <v>0</v>
      </c>
      <c r="E289" s="57">
        <v>0</v>
      </c>
      <c r="F289" s="23">
        <v>0</v>
      </c>
      <c r="G289" s="23">
        <v>0</v>
      </c>
      <c r="H289" s="57">
        <v>0</v>
      </c>
      <c r="I289" s="23">
        <v>0</v>
      </c>
      <c r="J289" s="23">
        <v>0</v>
      </c>
      <c r="K289" s="57">
        <v>0</v>
      </c>
      <c r="L289" s="23">
        <v>0</v>
      </c>
      <c r="M289" s="23">
        <v>0</v>
      </c>
      <c r="N289" s="57">
        <v>0</v>
      </c>
      <c r="O289" s="23"/>
      <c r="P289" s="23"/>
      <c r="Q289" s="171"/>
    </row>
    <row r="290" spans="1:17" ht="25.5" x14ac:dyDescent="0.2">
      <c r="A290" s="29" t="s">
        <v>27</v>
      </c>
      <c r="B290" s="30" t="s">
        <v>28</v>
      </c>
      <c r="C290" s="17">
        <v>12900000</v>
      </c>
      <c r="D290" s="17">
        <v>663910</v>
      </c>
      <c r="E290" s="56">
        <v>5.1465891472868217E-2</v>
      </c>
      <c r="F290" s="17">
        <v>5905700</v>
      </c>
      <c r="G290" s="17">
        <v>3578714.5</v>
      </c>
      <c r="H290" s="56">
        <v>0.60597634488714291</v>
      </c>
      <c r="I290" s="17">
        <v>3610712</v>
      </c>
      <c r="J290" s="17">
        <v>3323666.5</v>
      </c>
      <c r="K290" s="56">
        <v>0.92050169052530362</v>
      </c>
      <c r="L290" s="17">
        <v>2253890</v>
      </c>
      <c r="M290" s="17">
        <v>1594891</v>
      </c>
      <c r="N290" s="56">
        <v>0.70761705318360701</v>
      </c>
      <c r="O290" s="17">
        <v>1871204</v>
      </c>
      <c r="P290" s="17">
        <v>1570534.46</v>
      </c>
      <c r="Q290" s="58">
        <v>0.83931760513551701</v>
      </c>
    </row>
    <row r="291" spans="1:17" ht="25.5" hidden="1" x14ac:dyDescent="0.2">
      <c r="A291" s="11" t="s">
        <v>85</v>
      </c>
      <c r="B291" s="12" t="s">
        <v>192</v>
      </c>
      <c r="C291" s="23">
        <v>0</v>
      </c>
      <c r="D291" s="23">
        <v>0</v>
      </c>
      <c r="E291" s="57">
        <v>0</v>
      </c>
      <c r="F291" s="23">
        <v>0</v>
      </c>
      <c r="G291" s="23">
        <v>0</v>
      </c>
      <c r="H291" s="57">
        <v>0</v>
      </c>
      <c r="I291" s="23">
        <v>0</v>
      </c>
      <c r="J291" s="23">
        <v>0</v>
      </c>
      <c r="K291" s="57">
        <v>0</v>
      </c>
      <c r="L291" s="23">
        <v>0</v>
      </c>
      <c r="M291" s="23">
        <v>0</v>
      </c>
      <c r="N291" s="57">
        <v>0</v>
      </c>
      <c r="O291" s="23"/>
      <c r="P291" s="23"/>
      <c r="Q291" s="171"/>
    </row>
    <row r="292" spans="1:17" ht="25.5" hidden="1" x14ac:dyDescent="0.2">
      <c r="A292" s="11" t="s">
        <v>193</v>
      </c>
      <c r="B292" s="12" t="s">
        <v>194</v>
      </c>
      <c r="C292" s="23">
        <v>0</v>
      </c>
      <c r="D292" s="23">
        <v>0</v>
      </c>
      <c r="E292" s="57">
        <v>0</v>
      </c>
      <c r="F292" s="23">
        <v>0</v>
      </c>
      <c r="G292" s="23">
        <v>0</v>
      </c>
      <c r="H292" s="57">
        <v>0</v>
      </c>
      <c r="I292" s="23">
        <v>0</v>
      </c>
      <c r="J292" s="23">
        <v>0</v>
      </c>
      <c r="K292" s="57">
        <v>0</v>
      </c>
      <c r="L292" s="23">
        <v>0</v>
      </c>
      <c r="M292" s="23">
        <v>0</v>
      </c>
      <c r="N292" s="57">
        <v>0</v>
      </c>
      <c r="O292" s="23"/>
      <c r="P292" s="23"/>
      <c r="Q292" s="171"/>
    </row>
    <row r="293" spans="1:17" ht="25.5" hidden="1" x14ac:dyDescent="0.2">
      <c r="A293" s="11" t="s">
        <v>86</v>
      </c>
      <c r="B293" s="12" t="s">
        <v>195</v>
      </c>
      <c r="C293" s="23">
        <v>0</v>
      </c>
      <c r="D293" s="23">
        <v>0</v>
      </c>
      <c r="E293" s="57">
        <v>0</v>
      </c>
      <c r="F293" s="23">
        <v>0</v>
      </c>
      <c r="G293" s="23">
        <v>0</v>
      </c>
      <c r="H293" s="57">
        <v>0</v>
      </c>
      <c r="I293" s="23">
        <v>0</v>
      </c>
      <c r="J293" s="23">
        <v>0</v>
      </c>
      <c r="K293" s="57">
        <v>0</v>
      </c>
      <c r="L293" s="23">
        <v>0</v>
      </c>
      <c r="M293" s="23">
        <v>0</v>
      </c>
      <c r="N293" s="57">
        <v>0</v>
      </c>
      <c r="O293" s="23"/>
      <c r="P293" s="23"/>
      <c r="Q293" s="171"/>
    </row>
    <row r="294" spans="1:17" ht="38.25" hidden="1" x14ac:dyDescent="0.2">
      <c r="A294" s="11" t="s">
        <v>29</v>
      </c>
      <c r="B294" s="12" t="s">
        <v>196</v>
      </c>
      <c r="C294" s="23">
        <v>0</v>
      </c>
      <c r="D294" s="23">
        <v>0</v>
      </c>
      <c r="E294" s="57">
        <v>0</v>
      </c>
      <c r="F294" s="23">
        <v>0</v>
      </c>
      <c r="G294" s="23">
        <v>0</v>
      </c>
      <c r="H294" s="57">
        <v>0</v>
      </c>
      <c r="I294" s="23">
        <v>0</v>
      </c>
      <c r="J294" s="23">
        <v>0</v>
      </c>
      <c r="K294" s="57">
        <v>0</v>
      </c>
      <c r="L294" s="23">
        <v>0</v>
      </c>
      <c r="M294" s="23">
        <v>0</v>
      </c>
      <c r="N294" s="57">
        <v>0</v>
      </c>
      <c r="O294" s="23"/>
      <c r="P294" s="23"/>
      <c r="Q294" s="171"/>
    </row>
    <row r="295" spans="1:17" ht="25.5" x14ac:dyDescent="0.2">
      <c r="A295" s="11" t="s">
        <v>30</v>
      </c>
      <c r="B295" s="12" t="s">
        <v>197</v>
      </c>
      <c r="C295" s="23">
        <v>5900000</v>
      </c>
      <c r="D295" s="23">
        <v>663910</v>
      </c>
      <c r="E295" s="57">
        <v>0.11252711864406779</v>
      </c>
      <c r="F295" s="23">
        <v>3905700</v>
      </c>
      <c r="G295" s="23">
        <v>2774714.5</v>
      </c>
      <c r="H295" s="57">
        <v>0.71042694011316798</v>
      </c>
      <c r="I295" s="23">
        <v>2914712</v>
      </c>
      <c r="J295" s="23">
        <v>2748666.5</v>
      </c>
      <c r="K295" s="57">
        <v>0.94303193591682477</v>
      </c>
      <c r="L295" s="23">
        <v>953890</v>
      </c>
      <c r="M295" s="23">
        <v>371891</v>
      </c>
      <c r="N295" s="57">
        <v>0.38986780446382707</v>
      </c>
      <c r="O295" s="23">
        <v>371204</v>
      </c>
      <c r="P295" s="23">
        <v>160534.46</v>
      </c>
      <c r="Q295" s="171">
        <v>0.43246963933578297</v>
      </c>
    </row>
    <row r="296" spans="1:17" ht="25.5" x14ac:dyDescent="0.2">
      <c r="A296" s="11" t="s">
        <v>133</v>
      </c>
      <c r="B296" s="12" t="s">
        <v>198</v>
      </c>
      <c r="C296" s="23">
        <v>1000000</v>
      </c>
      <c r="D296" s="23">
        <v>0</v>
      </c>
      <c r="E296" s="57">
        <v>0</v>
      </c>
      <c r="F296" s="23">
        <v>0</v>
      </c>
      <c r="G296" s="23">
        <v>0</v>
      </c>
      <c r="H296" s="57">
        <v>0</v>
      </c>
      <c r="I296" s="23">
        <v>0</v>
      </c>
      <c r="J296" s="23">
        <v>0</v>
      </c>
      <c r="K296" s="57">
        <v>0</v>
      </c>
      <c r="L296" s="23">
        <v>0</v>
      </c>
      <c r="M296" s="23">
        <v>0</v>
      </c>
      <c r="N296" s="57">
        <v>0</v>
      </c>
      <c r="O296" s="23"/>
      <c r="P296" s="23"/>
      <c r="Q296" s="171"/>
    </row>
    <row r="297" spans="1:17" ht="25.5" x14ac:dyDescent="0.2">
      <c r="A297" s="11" t="s">
        <v>31</v>
      </c>
      <c r="B297" s="12" t="s">
        <v>278</v>
      </c>
      <c r="C297" s="23">
        <v>2000000</v>
      </c>
      <c r="D297" s="23">
        <v>0</v>
      </c>
      <c r="E297" s="57">
        <v>0</v>
      </c>
      <c r="F297" s="23">
        <v>500000</v>
      </c>
      <c r="G297" s="23">
        <v>0</v>
      </c>
      <c r="H297" s="57">
        <v>0</v>
      </c>
      <c r="I297" s="23">
        <v>0</v>
      </c>
      <c r="J297" s="23">
        <v>0</v>
      </c>
      <c r="K297" s="57">
        <v>0</v>
      </c>
      <c r="L297" s="23">
        <v>0</v>
      </c>
      <c r="M297" s="23">
        <v>0</v>
      </c>
      <c r="N297" s="57">
        <v>0</v>
      </c>
      <c r="O297" s="23">
        <v>0</v>
      </c>
      <c r="P297" s="23">
        <v>0</v>
      </c>
      <c r="Q297" s="171">
        <v>0</v>
      </c>
    </row>
    <row r="298" spans="1:17" ht="38.25" x14ac:dyDescent="0.2">
      <c r="A298" s="11" t="s">
        <v>32</v>
      </c>
      <c r="B298" s="12" t="s">
        <v>199</v>
      </c>
      <c r="C298" s="23">
        <v>3000000</v>
      </c>
      <c r="D298" s="23">
        <v>0</v>
      </c>
      <c r="E298" s="57">
        <v>0</v>
      </c>
      <c r="F298" s="23">
        <v>1000000</v>
      </c>
      <c r="G298" s="23">
        <v>804000</v>
      </c>
      <c r="H298" s="57">
        <v>0.80400000000000005</v>
      </c>
      <c r="I298" s="23">
        <v>696000</v>
      </c>
      <c r="J298" s="23">
        <v>575000</v>
      </c>
      <c r="K298" s="57">
        <v>0.82614942528735635</v>
      </c>
      <c r="L298" s="23">
        <v>1300000</v>
      </c>
      <c r="M298" s="23">
        <v>1223000</v>
      </c>
      <c r="N298" s="57">
        <v>0.9407692307692308</v>
      </c>
      <c r="O298" s="23">
        <v>1500000</v>
      </c>
      <c r="P298" s="23">
        <v>1410000</v>
      </c>
      <c r="Q298" s="171">
        <v>0.94</v>
      </c>
    </row>
    <row r="299" spans="1:17" ht="25.5" x14ac:dyDescent="0.2">
      <c r="A299" s="11" t="s">
        <v>33</v>
      </c>
      <c r="B299" s="12" t="s">
        <v>279</v>
      </c>
      <c r="C299" s="23">
        <v>1000000</v>
      </c>
      <c r="D299" s="23">
        <v>0</v>
      </c>
      <c r="E299" s="57">
        <v>0</v>
      </c>
      <c r="F299" s="23">
        <v>500000</v>
      </c>
      <c r="G299" s="23">
        <v>0</v>
      </c>
      <c r="H299" s="57">
        <v>0</v>
      </c>
      <c r="I299" s="23">
        <v>0</v>
      </c>
      <c r="J299" s="23">
        <v>0</v>
      </c>
      <c r="K299" s="57">
        <v>0</v>
      </c>
      <c r="L299" s="23">
        <v>0</v>
      </c>
      <c r="M299" s="23">
        <v>0</v>
      </c>
      <c r="N299" s="57">
        <v>0</v>
      </c>
      <c r="O299" s="23"/>
      <c r="P299" s="23"/>
      <c r="Q299" s="171"/>
    </row>
    <row r="300" spans="1:17" x14ac:dyDescent="0.2">
      <c r="A300" s="26" t="s">
        <v>272</v>
      </c>
      <c r="B300" s="12"/>
      <c r="C300" s="17">
        <v>500000</v>
      </c>
      <c r="D300" s="17">
        <v>0</v>
      </c>
      <c r="E300" s="56">
        <v>0</v>
      </c>
      <c r="F300" s="17">
        <v>1000000</v>
      </c>
      <c r="G300" s="17">
        <v>67572</v>
      </c>
      <c r="H300" s="56">
        <v>6.7571999999999993E-2</v>
      </c>
      <c r="I300" s="17">
        <v>150000</v>
      </c>
      <c r="J300" s="17">
        <v>56946</v>
      </c>
      <c r="K300" s="56">
        <v>0.37963999999999998</v>
      </c>
      <c r="L300" s="17">
        <v>200000</v>
      </c>
      <c r="M300" s="17">
        <v>76520</v>
      </c>
      <c r="N300" s="56">
        <v>0.3826</v>
      </c>
      <c r="O300" s="17">
        <v>80000</v>
      </c>
      <c r="P300" s="17">
        <v>55108</v>
      </c>
      <c r="Q300" s="58">
        <v>0.68884999999999996</v>
      </c>
    </row>
    <row r="301" spans="1:17" ht="25.5" hidden="1" x14ac:dyDescent="0.2">
      <c r="A301" s="11" t="s">
        <v>200</v>
      </c>
      <c r="B301" s="12" t="s">
        <v>201</v>
      </c>
      <c r="C301" s="23">
        <v>0</v>
      </c>
      <c r="D301" s="23">
        <v>0</v>
      </c>
      <c r="E301" s="57">
        <v>0</v>
      </c>
      <c r="F301" s="23">
        <v>0</v>
      </c>
      <c r="G301" s="23">
        <v>0</v>
      </c>
      <c r="H301" s="57">
        <v>0</v>
      </c>
      <c r="I301" s="23">
        <v>0</v>
      </c>
      <c r="J301" s="23">
        <v>0</v>
      </c>
      <c r="K301" s="57">
        <v>0</v>
      </c>
      <c r="L301" s="23">
        <v>0</v>
      </c>
      <c r="M301" s="23">
        <v>0</v>
      </c>
      <c r="N301" s="57">
        <v>0</v>
      </c>
      <c r="O301" s="23"/>
      <c r="P301" s="23"/>
      <c r="Q301" s="171"/>
    </row>
    <row r="302" spans="1:17" hidden="1" x14ac:dyDescent="0.2">
      <c r="A302" s="11" t="s">
        <v>332</v>
      </c>
      <c r="B302" s="12" t="s">
        <v>333</v>
      </c>
      <c r="C302" s="23">
        <v>0</v>
      </c>
      <c r="D302" s="23">
        <v>0</v>
      </c>
      <c r="E302" s="57">
        <v>0</v>
      </c>
      <c r="F302" s="23">
        <v>0</v>
      </c>
      <c r="G302" s="23">
        <v>0</v>
      </c>
      <c r="H302" s="57">
        <v>0</v>
      </c>
      <c r="I302" s="23">
        <v>0</v>
      </c>
      <c r="J302" s="23">
        <v>0</v>
      </c>
      <c r="K302" s="57">
        <v>0</v>
      </c>
      <c r="L302" s="23">
        <v>0</v>
      </c>
      <c r="M302" s="23">
        <v>0</v>
      </c>
      <c r="N302" s="57">
        <v>0</v>
      </c>
      <c r="O302" s="23"/>
      <c r="P302" s="23"/>
      <c r="Q302" s="171"/>
    </row>
    <row r="303" spans="1:17" x14ac:dyDescent="0.2">
      <c r="A303" s="11" t="s">
        <v>142</v>
      </c>
      <c r="B303" s="12" t="s">
        <v>202</v>
      </c>
      <c r="C303" s="23">
        <v>500000</v>
      </c>
      <c r="D303" s="23">
        <v>0</v>
      </c>
      <c r="E303" s="57">
        <v>0</v>
      </c>
      <c r="F303" s="23">
        <v>1000000</v>
      </c>
      <c r="G303" s="23">
        <v>67572</v>
      </c>
      <c r="H303" s="57">
        <v>6.7571999999999993E-2</v>
      </c>
      <c r="I303" s="23">
        <v>150000</v>
      </c>
      <c r="J303" s="23">
        <v>56946</v>
      </c>
      <c r="K303" s="57">
        <v>0.37963999999999998</v>
      </c>
      <c r="L303" s="23">
        <v>200000</v>
      </c>
      <c r="M303" s="23">
        <v>76520</v>
      </c>
      <c r="N303" s="57">
        <v>0.3826</v>
      </c>
      <c r="O303" s="23">
        <v>80000</v>
      </c>
      <c r="P303" s="23">
        <v>55108</v>
      </c>
      <c r="Q303" s="171">
        <v>0.68884999999999996</v>
      </c>
    </row>
    <row r="304" spans="1:17" hidden="1" x14ac:dyDescent="0.2">
      <c r="A304" s="26" t="s">
        <v>34</v>
      </c>
      <c r="B304" s="31" t="s">
        <v>35</v>
      </c>
      <c r="C304" s="17">
        <v>0</v>
      </c>
      <c r="D304" s="17">
        <v>0</v>
      </c>
      <c r="E304" s="56">
        <v>0</v>
      </c>
      <c r="F304" s="17">
        <v>0</v>
      </c>
      <c r="G304" s="17">
        <v>0</v>
      </c>
      <c r="H304" s="56">
        <v>0</v>
      </c>
      <c r="I304" s="17">
        <v>0</v>
      </c>
      <c r="J304" s="17">
        <v>0</v>
      </c>
      <c r="K304" s="56">
        <v>0</v>
      </c>
      <c r="L304" s="17">
        <v>0</v>
      </c>
      <c r="M304" s="17">
        <v>0</v>
      </c>
      <c r="N304" s="56">
        <v>0</v>
      </c>
      <c r="O304" s="17"/>
      <c r="P304" s="17"/>
      <c r="Q304" s="58"/>
    </row>
    <row r="305" spans="1:17" hidden="1" x14ac:dyDescent="0.2">
      <c r="A305" s="11" t="s">
        <v>203</v>
      </c>
      <c r="B305" s="12" t="s">
        <v>204</v>
      </c>
      <c r="C305" s="23">
        <v>0</v>
      </c>
      <c r="D305" s="23">
        <v>0</v>
      </c>
      <c r="E305" s="57">
        <v>0</v>
      </c>
      <c r="F305" s="23">
        <v>0</v>
      </c>
      <c r="G305" s="23">
        <v>0</v>
      </c>
      <c r="H305" s="57">
        <v>0</v>
      </c>
      <c r="I305" s="23">
        <v>0</v>
      </c>
      <c r="J305" s="23">
        <v>0</v>
      </c>
      <c r="K305" s="57">
        <v>0</v>
      </c>
      <c r="L305" s="23">
        <v>0</v>
      </c>
      <c r="M305" s="23">
        <v>0</v>
      </c>
      <c r="N305" s="57">
        <v>0</v>
      </c>
      <c r="O305" s="23"/>
      <c r="P305" s="23"/>
      <c r="Q305" s="171"/>
    </row>
    <row r="306" spans="1:17" hidden="1" x14ac:dyDescent="0.2">
      <c r="A306" s="11" t="s">
        <v>205</v>
      </c>
      <c r="B306" s="12" t="s">
        <v>206</v>
      </c>
      <c r="C306" s="23">
        <v>0</v>
      </c>
      <c r="D306" s="23">
        <v>0</v>
      </c>
      <c r="E306" s="57">
        <v>0</v>
      </c>
      <c r="F306" s="23">
        <v>0</v>
      </c>
      <c r="G306" s="23">
        <v>0</v>
      </c>
      <c r="H306" s="57">
        <v>0</v>
      </c>
      <c r="I306" s="23">
        <v>0</v>
      </c>
      <c r="J306" s="23">
        <v>0</v>
      </c>
      <c r="K306" s="57">
        <v>0</v>
      </c>
      <c r="L306" s="23">
        <v>0</v>
      </c>
      <c r="M306" s="23">
        <v>0</v>
      </c>
      <c r="N306" s="57">
        <v>0</v>
      </c>
      <c r="O306" s="23"/>
      <c r="P306" s="23"/>
      <c r="Q306" s="171"/>
    </row>
    <row r="307" spans="1:17" ht="25.5" hidden="1" x14ac:dyDescent="0.2">
      <c r="A307" s="11" t="s">
        <v>36</v>
      </c>
      <c r="B307" s="12" t="s">
        <v>207</v>
      </c>
      <c r="C307" s="23">
        <v>0</v>
      </c>
      <c r="D307" s="23">
        <v>0</v>
      </c>
      <c r="E307" s="57">
        <v>0</v>
      </c>
      <c r="F307" s="23">
        <v>0</v>
      </c>
      <c r="G307" s="23">
        <v>0</v>
      </c>
      <c r="H307" s="57">
        <v>0</v>
      </c>
      <c r="I307" s="23">
        <v>0</v>
      </c>
      <c r="J307" s="23">
        <v>0</v>
      </c>
      <c r="K307" s="57">
        <v>0</v>
      </c>
      <c r="L307" s="23">
        <v>0</v>
      </c>
      <c r="M307" s="23">
        <v>0</v>
      </c>
      <c r="N307" s="57">
        <v>0</v>
      </c>
      <c r="O307" s="23"/>
      <c r="P307" s="23"/>
      <c r="Q307" s="171"/>
    </row>
    <row r="308" spans="1:17" ht="25.5" x14ac:dyDescent="0.2">
      <c r="A308" s="20">
        <v>2</v>
      </c>
      <c r="B308" s="21" t="s">
        <v>37</v>
      </c>
      <c r="C308" s="17">
        <v>96427512</v>
      </c>
      <c r="D308" s="17">
        <v>36883222.630000003</v>
      </c>
      <c r="E308" s="56">
        <v>0.38249688149166394</v>
      </c>
      <c r="F308" s="17">
        <v>56417814</v>
      </c>
      <c r="G308" s="17">
        <v>49883129.090000004</v>
      </c>
      <c r="H308" s="56">
        <v>0.88417337633818993</v>
      </c>
      <c r="I308" s="17">
        <v>24432037</v>
      </c>
      <c r="J308" s="17">
        <v>22684417.199999999</v>
      </c>
      <c r="K308" s="56">
        <v>0.92847015580403713</v>
      </c>
      <c r="L308" s="17">
        <v>16185000</v>
      </c>
      <c r="M308" s="17">
        <v>13372153.689999999</v>
      </c>
      <c r="N308" s="56">
        <v>0.82620659190608581</v>
      </c>
      <c r="O308" s="17">
        <v>33132823</v>
      </c>
      <c r="P308" s="17">
        <v>26613206.91</v>
      </c>
      <c r="Q308" s="58">
        <v>0.80322787195042211</v>
      </c>
    </row>
    <row r="309" spans="1:17" ht="25.5" x14ac:dyDescent="0.2">
      <c r="A309" s="20" t="s">
        <v>38</v>
      </c>
      <c r="B309" s="21" t="s">
        <v>39</v>
      </c>
      <c r="C309" s="17">
        <v>47763000</v>
      </c>
      <c r="D309" s="17">
        <v>19964149.920000002</v>
      </c>
      <c r="E309" s="56">
        <v>0.4179835839457321</v>
      </c>
      <c r="F309" s="17">
        <v>23466918</v>
      </c>
      <c r="G309" s="17">
        <v>19696591.079999998</v>
      </c>
      <c r="H309" s="56">
        <v>0.83933438042439135</v>
      </c>
      <c r="I309" s="17">
        <v>11904588</v>
      </c>
      <c r="J309" s="17">
        <v>10942123</v>
      </c>
      <c r="K309" s="56">
        <v>0.91915175896889501</v>
      </c>
      <c r="L309" s="17">
        <v>10500000</v>
      </c>
      <c r="M309" s="17">
        <v>9705273.879999999</v>
      </c>
      <c r="N309" s="56">
        <v>0.924311798095238</v>
      </c>
      <c r="O309" s="17">
        <v>24909300</v>
      </c>
      <c r="P309" s="17">
        <v>19010311.91</v>
      </c>
      <c r="Q309" s="58">
        <v>0.76318129814968705</v>
      </c>
    </row>
    <row r="310" spans="1:17" x14ac:dyDescent="0.2">
      <c r="A310" s="11" t="s">
        <v>40</v>
      </c>
      <c r="B310" s="12" t="s">
        <v>208</v>
      </c>
      <c r="C310" s="23">
        <v>12140000</v>
      </c>
      <c r="D310" s="23">
        <v>7404982</v>
      </c>
      <c r="E310" s="57">
        <v>0.60996556836902804</v>
      </c>
      <c r="F310" s="23">
        <v>13466918</v>
      </c>
      <c r="G310" s="23">
        <v>9706041</v>
      </c>
      <c r="H310" s="57">
        <v>0.72073216752340807</v>
      </c>
      <c r="I310" s="23">
        <v>9904588</v>
      </c>
      <c r="J310" s="23">
        <v>8984754</v>
      </c>
      <c r="K310" s="57">
        <v>0.90713051365690323</v>
      </c>
      <c r="L310" s="23">
        <v>8500000</v>
      </c>
      <c r="M310" s="23">
        <v>7839602</v>
      </c>
      <c r="N310" s="57">
        <v>0.92230611764705883</v>
      </c>
      <c r="O310" s="23">
        <v>9200000</v>
      </c>
      <c r="P310" s="23">
        <v>7153999</v>
      </c>
      <c r="Q310" s="171">
        <v>0.77760858695652169</v>
      </c>
    </row>
    <row r="311" spans="1:17" ht="25.5" hidden="1" x14ac:dyDescent="0.2">
      <c r="A311" s="11" t="s">
        <v>131</v>
      </c>
      <c r="B311" s="12" t="s">
        <v>209</v>
      </c>
      <c r="C311" s="23">
        <v>0</v>
      </c>
      <c r="D311" s="23">
        <v>0</v>
      </c>
      <c r="E311" s="57">
        <v>0</v>
      </c>
      <c r="F311" s="23">
        <v>0</v>
      </c>
      <c r="G311" s="23">
        <v>0</v>
      </c>
      <c r="H311" s="57">
        <v>0</v>
      </c>
      <c r="I311" s="23">
        <v>0</v>
      </c>
      <c r="J311" s="23">
        <v>0</v>
      </c>
      <c r="K311" s="57">
        <v>0</v>
      </c>
      <c r="L311" s="23">
        <v>0</v>
      </c>
      <c r="M311" s="23">
        <v>0</v>
      </c>
      <c r="N311" s="57">
        <v>0</v>
      </c>
      <c r="O311" s="23"/>
      <c r="P311" s="23"/>
      <c r="Q311" s="171"/>
    </row>
    <row r="312" spans="1:17" hidden="1" x14ac:dyDescent="0.2">
      <c r="A312" s="11" t="s">
        <v>273</v>
      </c>
      <c r="B312" s="12" t="s">
        <v>210</v>
      </c>
      <c r="C312" s="23">
        <v>0</v>
      </c>
      <c r="D312" s="23">
        <v>0</v>
      </c>
      <c r="E312" s="57">
        <v>0</v>
      </c>
      <c r="F312" s="23">
        <v>0</v>
      </c>
      <c r="G312" s="23">
        <v>0</v>
      </c>
      <c r="H312" s="57">
        <v>0</v>
      </c>
      <c r="I312" s="23">
        <v>0</v>
      </c>
      <c r="J312" s="23">
        <v>0</v>
      </c>
      <c r="K312" s="57">
        <v>0</v>
      </c>
      <c r="L312" s="23">
        <v>0</v>
      </c>
      <c r="M312" s="23">
        <v>0</v>
      </c>
      <c r="N312" s="57">
        <v>0</v>
      </c>
      <c r="O312" s="23"/>
      <c r="P312" s="23"/>
      <c r="Q312" s="171"/>
    </row>
    <row r="313" spans="1:17" x14ac:dyDescent="0.2">
      <c r="A313" s="11" t="s">
        <v>41</v>
      </c>
      <c r="B313" s="12" t="s">
        <v>211</v>
      </c>
      <c r="C313" s="23">
        <v>35623000</v>
      </c>
      <c r="D313" s="23">
        <v>12559167.92</v>
      </c>
      <c r="E313" s="57">
        <v>0.35255783959801251</v>
      </c>
      <c r="F313" s="23">
        <v>10000000</v>
      </c>
      <c r="G313" s="23">
        <v>9990550.0800000001</v>
      </c>
      <c r="H313" s="57">
        <v>0.99905500800000002</v>
      </c>
      <c r="I313" s="23">
        <v>2000000</v>
      </c>
      <c r="J313" s="23">
        <v>1957369</v>
      </c>
      <c r="K313" s="57">
        <v>0.97868449999999996</v>
      </c>
      <c r="L313" s="23">
        <v>2000000</v>
      </c>
      <c r="M313" s="23">
        <v>1865671.88</v>
      </c>
      <c r="N313" s="57">
        <v>0.93283593999999992</v>
      </c>
      <c r="O313" s="23">
        <v>15709300</v>
      </c>
      <c r="P313" s="23">
        <v>11856312.91</v>
      </c>
      <c r="Q313" s="171">
        <v>0.7547320956376159</v>
      </c>
    </row>
    <row r="314" spans="1:17" hidden="1" x14ac:dyDescent="0.2">
      <c r="A314" s="11" t="s">
        <v>42</v>
      </c>
      <c r="B314" s="12" t="s">
        <v>212</v>
      </c>
      <c r="C314" s="23">
        <v>0</v>
      </c>
      <c r="D314" s="23">
        <v>0</v>
      </c>
      <c r="E314" s="57">
        <v>0</v>
      </c>
      <c r="F314" s="23">
        <v>0</v>
      </c>
      <c r="G314" s="23">
        <v>0</v>
      </c>
      <c r="H314" s="57">
        <v>0</v>
      </c>
      <c r="I314" s="23">
        <v>0</v>
      </c>
      <c r="J314" s="23">
        <v>0</v>
      </c>
      <c r="K314" s="57">
        <v>0</v>
      </c>
      <c r="L314" s="23">
        <v>0</v>
      </c>
      <c r="M314" s="23">
        <v>0</v>
      </c>
      <c r="N314" s="57">
        <v>0</v>
      </c>
      <c r="O314" s="23"/>
      <c r="P314" s="23"/>
      <c r="Q314" s="171"/>
    </row>
    <row r="315" spans="1:17" ht="25.5" x14ac:dyDescent="0.2">
      <c r="A315" s="29" t="s">
        <v>43</v>
      </c>
      <c r="B315" s="32" t="s">
        <v>44</v>
      </c>
      <c r="C315" s="17">
        <v>5050000</v>
      </c>
      <c r="D315" s="17">
        <v>1881360</v>
      </c>
      <c r="E315" s="56">
        <v>0.37254653465346532</v>
      </c>
      <c r="F315" s="17">
        <v>4000000</v>
      </c>
      <c r="G315" s="17">
        <v>2242098.2400000002</v>
      </c>
      <c r="H315" s="56">
        <v>0.56052456000000006</v>
      </c>
      <c r="I315" s="17">
        <v>2000000</v>
      </c>
      <c r="J315" s="17">
        <v>1986331.82</v>
      </c>
      <c r="K315" s="56">
        <v>0.99316590999999999</v>
      </c>
      <c r="L315" s="17">
        <v>1733000</v>
      </c>
      <c r="M315" s="17">
        <v>1647749.46</v>
      </c>
      <c r="N315" s="56">
        <v>0.95080753606462776</v>
      </c>
      <c r="O315" s="17">
        <v>1489533</v>
      </c>
      <c r="P315" s="17">
        <v>1486946.49</v>
      </c>
      <c r="Q315" s="58">
        <v>0.9982635430030754</v>
      </c>
    </row>
    <row r="316" spans="1:17" ht="25.5" hidden="1" x14ac:dyDescent="0.2">
      <c r="A316" s="11" t="s">
        <v>141</v>
      </c>
      <c r="B316" s="12" t="s">
        <v>213</v>
      </c>
      <c r="C316" s="23">
        <v>0</v>
      </c>
      <c r="D316" s="23">
        <v>0</v>
      </c>
      <c r="E316" s="57">
        <v>0</v>
      </c>
      <c r="F316" s="23">
        <v>0</v>
      </c>
      <c r="G316" s="23">
        <v>0</v>
      </c>
      <c r="H316" s="57">
        <v>0</v>
      </c>
      <c r="I316" s="23">
        <v>0</v>
      </c>
      <c r="J316" s="23">
        <v>0</v>
      </c>
      <c r="K316" s="57">
        <v>0</v>
      </c>
      <c r="L316" s="23">
        <v>0</v>
      </c>
      <c r="M316" s="23">
        <v>0</v>
      </c>
      <c r="N316" s="57">
        <v>0</v>
      </c>
      <c r="O316" s="23"/>
      <c r="P316" s="23"/>
      <c r="Q316" s="171"/>
    </row>
    <row r="317" spans="1:17" hidden="1" x14ac:dyDescent="0.2">
      <c r="A317" s="11" t="s">
        <v>123</v>
      </c>
      <c r="B317" s="12" t="s">
        <v>214</v>
      </c>
      <c r="C317" s="23">
        <v>0</v>
      </c>
      <c r="D317" s="23">
        <v>0</v>
      </c>
      <c r="E317" s="57">
        <v>0</v>
      </c>
      <c r="F317" s="23">
        <v>0</v>
      </c>
      <c r="G317" s="23">
        <v>0</v>
      </c>
      <c r="H317" s="57">
        <v>0</v>
      </c>
      <c r="I317" s="23">
        <v>0</v>
      </c>
      <c r="J317" s="23">
        <v>0</v>
      </c>
      <c r="K317" s="57">
        <v>0</v>
      </c>
      <c r="L317" s="23">
        <v>0</v>
      </c>
      <c r="M317" s="23">
        <v>0</v>
      </c>
      <c r="N317" s="57">
        <v>0</v>
      </c>
      <c r="O317" s="23"/>
      <c r="P317" s="23"/>
      <c r="Q317" s="171"/>
    </row>
    <row r="318" spans="1:17" x14ac:dyDescent="0.2">
      <c r="A318" s="11" t="s">
        <v>121</v>
      </c>
      <c r="B318" s="12" t="s">
        <v>215</v>
      </c>
      <c r="C318" s="23">
        <v>5050000</v>
      </c>
      <c r="D318" s="23">
        <v>1881360</v>
      </c>
      <c r="E318" s="57">
        <v>0.37254653465346532</v>
      </c>
      <c r="F318" s="23">
        <v>4000000</v>
      </c>
      <c r="G318" s="23">
        <v>2242098.2400000002</v>
      </c>
      <c r="H318" s="57">
        <v>0.56052456000000006</v>
      </c>
      <c r="I318" s="23">
        <v>2000000</v>
      </c>
      <c r="J318" s="23">
        <v>1986331.82</v>
      </c>
      <c r="K318" s="57">
        <v>0.99316590999999999</v>
      </c>
      <c r="L318" s="23">
        <v>1733000</v>
      </c>
      <c r="M318" s="23">
        <v>1647749.46</v>
      </c>
      <c r="N318" s="57">
        <v>0.95080753606462776</v>
      </c>
      <c r="O318" s="23">
        <v>1489533</v>
      </c>
      <c r="P318" s="23">
        <v>1486946.49</v>
      </c>
      <c r="Q318" s="171">
        <v>0.9982635430030754</v>
      </c>
    </row>
    <row r="319" spans="1:17" hidden="1" x14ac:dyDescent="0.2">
      <c r="A319" s="11" t="s">
        <v>45</v>
      </c>
      <c r="B319" s="12" t="s">
        <v>216</v>
      </c>
      <c r="C319" s="23">
        <v>0</v>
      </c>
      <c r="D319" s="23">
        <v>0</v>
      </c>
      <c r="E319" s="57">
        <v>0</v>
      </c>
      <c r="F319" s="23">
        <v>0</v>
      </c>
      <c r="G319" s="23">
        <v>0</v>
      </c>
      <c r="H319" s="57">
        <v>0</v>
      </c>
      <c r="I319" s="23">
        <v>0</v>
      </c>
      <c r="J319" s="23">
        <v>0</v>
      </c>
      <c r="K319" s="57">
        <v>0</v>
      </c>
      <c r="L319" s="23">
        <v>0</v>
      </c>
      <c r="M319" s="23">
        <v>0</v>
      </c>
      <c r="N319" s="57">
        <v>0</v>
      </c>
      <c r="O319" s="23"/>
      <c r="P319" s="23"/>
      <c r="Q319" s="171"/>
    </row>
    <row r="320" spans="1:17" ht="38.25" x14ac:dyDescent="0.2">
      <c r="A320" s="33" t="s">
        <v>46</v>
      </c>
      <c r="B320" s="21" t="s">
        <v>47</v>
      </c>
      <c r="C320" s="17">
        <v>3760000</v>
      </c>
      <c r="D320" s="17">
        <v>425611</v>
      </c>
      <c r="E320" s="56">
        <v>0.11319441489361702</v>
      </c>
      <c r="F320" s="17">
        <v>1341170</v>
      </c>
      <c r="G320" s="17">
        <v>1332440.99</v>
      </c>
      <c r="H320" s="56">
        <v>0.99349149623090283</v>
      </c>
      <c r="I320" s="17">
        <v>91800</v>
      </c>
      <c r="J320" s="17">
        <v>91800</v>
      </c>
      <c r="K320" s="56">
        <v>1</v>
      </c>
      <c r="L320" s="17">
        <v>217000</v>
      </c>
      <c r="M320" s="17">
        <v>185100</v>
      </c>
      <c r="N320" s="56">
        <v>0.85299539170506911</v>
      </c>
      <c r="O320" s="17">
        <v>628900</v>
      </c>
      <c r="P320" s="17">
        <v>628900</v>
      </c>
      <c r="Q320" s="58">
        <v>1</v>
      </c>
    </row>
    <row r="321" spans="1:17" ht="25.5" x14ac:dyDescent="0.2">
      <c r="A321" s="11" t="s">
        <v>48</v>
      </c>
      <c r="B321" s="12" t="s">
        <v>217</v>
      </c>
      <c r="C321" s="23">
        <v>1648000</v>
      </c>
      <c r="D321" s="23">
        <v>0</v>
      </c>
      <c r="E321" s="57">
        <v>0</v>
      </c>
      <c r="F321" s="23">
        <v>0</v>
      </c>
      <c r="G321" s="23">
        <v>0</v>
      </c>
      <c r="H321" s="57">
        <v>0</v>
      </c>
      <c r="I321" s="23">
        <v>0</v>
      </c>
      <c r="J321" s="23">
        <v>0</v>
      </c>
      <c r="K321" s="57">
        <v>0</v>
      </c>
      <c r="L321" s="23">
        <v>0</v>
      </c>
      <c r="M321" s="23">
        <v>0</v>
      </c>
      <c r="N321" s="57">
        <v>0</v>
      </c>
      <c r="O321" s="23">
        <v>0</v>
      </c>
      <c r="P321" s="23">
        <v>0</v>
      </c>
      <c r="Q321" s="171">
        <v>0</v>
      </c>
    </row>
    <row r="322" spans="1:17" ht="25.5" x14ac:dyDescent="0.2">
      <c r="A322" s="11" t="s">
        <v>87</v>
      </c>
      <c r="B322" s="12" t="s">
        <v>218</v>
      </c>
      <c r="C322" s="23">
        <v>180000</v>
      </c>
      <c r="D322" s="23">
        <v>0</v>
      </c>
      <c r="E322" s="57">
        <v>0</v>
      </c>
      <c r="F322" s="23">
        <v>0</v>
      </c>
      <c r="G322" s="23">
        <v>0</v>
      </c>
      <c r="H322" s="57">
        <v>0</v>
      </c>
      <c r="I322" s="23">
        <v>0</v>
      </c>
      <c r="J322" s="23">
        <v>0</v>
      </c>
      <c r="K322" s="57">
        <v>0</v>
      </c>
      <c r="L322" s="23">
        <v>0</v>
      </c>
      <c r="M322" s="23">
        <v>0</v>
      </c>
      <c r="N322" s="57">
        <v>0</v>
      </c>
      <c r="O322" s="23"/>
      <c r="P322" s="23"/>
      <c r="Q322" s="171"/>
    </row>
    <row r="323" spans="1:17" x14ac:dyDescent="0.2">
      <c r="A323" s="11" t="s">
        <v>88</v>
      </c>
      <c r="B323" s="12" t="s">
        <v>219</v>
      </c>
      <c r="C323" s="23">
        <v>275000</v>
      </c>
      <c r="D323" s="23">
        <v>0</v>
      </c>
      <c r="E323" s="57">
        <v>0</v>
      </c>
      <c r="F323" s="23">
        <v>0</v>
      </c>
      <c r="G323" s="23">
        <v>0</v>
      </c>
      <c r="H323" s="57">
        <v>0</v>
      </c>
      <c r="I323" s="23">
        <v>0</v>
      </c>
      <c r="J323" s="23">
        <v>0</v>
      </c>
      <c r="K323" s="57">
        <v>0</v>
      </c>
      <c r="L323" s="23">
        <v>0</v>
      </c>
      <c r="M323" s="23">
        <v>0</v>
      </c>
      <c r="N323" s="57">
        <v>0</v>
      </c>
      <c r="O323" s="23"/>
      <c r="P323" s="23"/>
      <c r="Q323" s="171"/>
    </row>
    <row r="324" spans="1:17" ht="38.25" x14ac:dyDescent="0.2">
      <c r="A324" s="11" t="s">
        <v>89</v>
      </c>
      <c r="B324" s="12" t="s">
        <v>220</v>
      </c>
      <c r="C324" s="23">
        <v>1087000</v>
      </c>
      <c r="D324" s="23">
        <v>405361</v>
      </c>
      <c r="E324" s="57">
        <v>0.37291720331186751</v>
      </c>
      <c r="F324" s="23">
        <v>690032</v>
      </c>
      <c r="G324" s="23">
        <v>684230</v>
      </c>
      <c r="H324" s="57">
        <v>0.99159169429823546</v>
      </c>
      <c r="I324" s="23">
        <v>91800</v>
      </c>
      <c r="J324" s="23">
        <v>91800</v>
      </c>
      <c r="K324" s="57">
        <v>1</v>
      </c>
      <c r="L324" s="23">
        <v>200000</v>
      </c>
      <c r="M324" s="23">
        <v>185100</v>
      </c>
      <c r="N324" s="57">
        <v>0.92549999999999999</v>
      </c>
      <c r="O324" s="23">
        <v>28900</v>
      </c>
      <c r="P324" s="23">
        <v>28900</v>
      </c>
      <c r="Q324" s="171">
        <v>1</v>
      </c>
    </row>
    <row r="325" spans="1:17" ht="25.5" x14ac:dyDescent="0.2">
      <c r="A325" s="11" t="s">
        <v>90</v>
      </c>
      <c r="B325" s="12" t="s">
        <v>221</v>
      </c>
      <c r="C325" s="23">
        <v>495000</v>
      </c>
      <c r="D325" s="23">
        <v>0</v>
      </c>
      <c r="E325" s="57">
        <v>0</v>
      </c>
      <c r="F325" s="23">
        <v>0</v>
      </c>
      <c r="G325" s="23">
        <v>0</v>
      </c>
      <c r="H325" s="57">
        <v>0</v>
      </c>
      <c r="I325" s="23">
        <v>0</v>
      </c>
      <c r="J325" s="23">
        <v>0</v>
      </c>
      <c r="K325" s="57">
        <v>0</v>
      </c>
      <c r="L325" s="23">
        <v>0</v>
      </c>
      <c r="M325" s="23">
        <v>0</v>
      </c>
      <c r="N325" s="57">
        <v>0</v>
      </c>
      <c r="O325" s="23"/>
      <c r="P325" s="23"/>
      <c r="Q325" s="171"/>
    </row>
    <row r="326" spans="1:17" ht="25.5" x14ac:dyDescent="0.2">
      <c r="A326" s="11" t="s">
        <v>91</v>
      </c>
      <c r="B326" s="12" t="s">
        <v>222</v>
      </c>
      <c r="C326" s="23">
        <v>25000</v>
      </c>
      <c r="D326" s="23">
        <v>0</v>
      </c>
      <c r="E326" s="57">
        <v>0</v>
      </c>
      <c r="F326" s="23">
        <v>651138</v>
      </c>
      <c r="G326" s="23">
        <v>648210.99</v>
      </c>
      <c r="H326" s="57">
        <v>0.99550477778904012</v>
      </c>
      <c r="I326" s="23">
        <v>0</v>
      </c>
      <c r="J326" s="23">
        <v>0</v>
      </c>
      <c r="K326" s="57">
        <v>0</v>
      </c>
      <c r="L326" s="23">
        <v>17000</v>
      </c>
      <c r="M326" s="23">
        <v>0</v>
      </c>
      <c r="N326" s="57">
        <v>0</v>
      </c>
      <c r="O326" s="23">
        <v>600000</v>
      </c>
      <c r="P326" s="23">
        <v>600000</v>
      </c>
      <c r="Q326" s="171">
        <v>1</v>
      </c>
    </row>
    <row r="327" spans="1:17" ht="25.5" x14ac:dyDescent="0.2">
      <c r="A327" s="11" t="s">
        <v>92</v>
      </c>
      <c r="B327" s="12" t="s">
        <v>223</v>
      </c>
      <c r="C327" s="23">
        <v>50000</v>
      </c>
      <c r="D327" s="23">
        <v>20250</v>
      </c>
      <c r="E327" s="57">
        <v>0.40500000000000003</v>
      </c>
      <c r="F327" s="23">
        <v>0</v>
      </c>
      <c r="G327" s="23">
        <v>0</v>
      </c>
      <c r="H327" s="57">
        <v>0</v>
      </c>
      <c r="I327" s="23">
        <v>0</v>
      </c>
      <c r="J327" s="23">
        <v>0</v>
      </c>
      <c r="K327" s="57">
        <v>0</v>
      </c>
      <c r="L327" s="23">
        <v>0</v>
      </c>
      <c r="M327" s="23">
        <v>0</v>
      </c>
      <c r="N327" s="57">
        <v>0</v>
      </c>
      <c r="O327" s="23"/>
      <c r="P327" s="23"/>
      <c r="Q327" s="171"/>
    </row>
    <row r="328" spans="1:17" ht="25.5" x14ac:dyDescent="0.2">
      <c r="A328" s="29" t="s">
        <v>49</v>
      </c>
      <c r="B328" s="30" t="s">
        <v>50</v>
      </c>
      <c r="C328" s="17">
        <v>3293000</v>
      </c>
      <c r="D328" s="17">
        <v>243160</v>
      </c>
      <c r="E328" s="56">
        <v>7.3841481931369565E-2</v>
      </c>
      <c r="F328" s="17">
        <v>149726</v>
      </c>
      <c r="G328" s="17">
        <v>149726</v>
      </c>
      <c r="H328" s="56">
        <v>1</v>
      </c>
      <c r="I328" s="17">
        <v>0</v>
      </c>
      <c r="J328" s="17">
        <v>0</v>
      </c>
      <c r="K328" s="56">
        <v>0</v>
      </c>
      <c r="L328" s="17">
        <v>300000</v>
      </c>
      <c r="M328" s="17">
        <v>0</v>
      </c>
      <c r="N328" s="56">
        <v>0</v>
      </c>
      <c r="O328" s="17">
        <v>2393892</v>
      </c>
      <c r="P328" s="17">
        <v>2246879.0299999998</v>
      </c>
      <c r="Q328" s="58">
        <v>0.9385883030646327</v>
      </c>
    </row>
    <row r="329" spans="1:17" x14ac:dyDescent="0.2">
      <c r="A329" s="11" t="s">
        <v>93</v>
      </c>
      <c r="B329" s="12" t="s">
        <v>224</v>
      </c>
      <c r="C329" s="23">
        <v>500000</v>
      </c>
      <c r="D329" s="23">
        <v>243160</v>
      </c>
      <c r="E329" s="57">
        <v>0.48631999999999997</v>
      </c>
      <c r="F329" s="23">
        <v>149726</v>
      </c>
      <c r="G329" s="23">
        <v>149726</v>
      </c>
      <c r="H329" s="57">
        <v>1</v>
      </c>
      <c r="I329" s="23">
        <v>0</v>
      </c>
      <c r="J329" s="23">
        <v>0</v>
      </c>
      <c r="K329" s="57">
        <v>0</v>
      </c>
      <c r="L329" s="23">
        <v>0</v>
      </c>
      <c r="M329" s="23">
        <v>0</v>
      </c>
      <c r="N329" s="57">
        <v>0</v>
      </c>
      <c r="O329" s="23">
        <v>1168060</v>
      </c>
      <c r="P329" s="23">
        <v>1168060</v>
      </c>
      <c r="Q329" s="171">
        <v>1</v>
      </c>
    </row>
    <row r="330" spans="1:17" x14ac:dyDescent="0.2">
      <c r="A330" s="11" t="s">
        <v>51</v>
      </c>
      <c r="B330" s="12" t="s">
        <v>225</v>
      </c>
      <c r="C330" s="23">
        <v>2793000</v>
      </c>
      <c r="D330" s="23">
        <v>0</v>
      </c>
      <c r="E330" s="57">
        <v>0</v>
      </c>
      <c r="F330" s="23">
        <v>0</v>
      </c>
      <c r="G330" s="23">
        <v>0</v>
      </c>
      <c r="H330" s="57">
        <v>0</v>
      </c>
      <c r="I330" s="23">
        <v>0</v>
      </c>
      <c r="J330" s="23">
        <v>0</v>
      </c>
      <c r="K330" s="57">
        <v>0</v>
      </c>
      <c r="L330" s="23">
        <v>300000</v>
      </c>
      <c r="M330" s="23">
        <v>0</v>
      </c>
      <c r="N330" s="57">
        <v>0</v>
      </c>
      <c r="O330" s="23">
        <v>1225832</v>
      </c>
      <c r="P330" s="23">
        <v>1078819.03</v>
      </c>
      <c r="Q330" s="171">
        <v>0.88007086615457908</v>
      </c>
    </row>
    <row r="331" spans="1:17" ht="38.25" hidden="1" x14ac:dyDescent="0.2">
      <c r="A331" s="25" t="s">
        <v>113</v>
      </c>
      <c r="B331" s="30" t="s">
        <v>114</v>
      </c>
      <c r="C331" s="17">
        <v>0</v>
      </c>
      <c r="D331" s="17">
        <v>0</v>
      </c>
      <c r="E331" s="56">
        <v>0</v>
      </c>
      <c r="F331" s="17">
        <v>0</v>
      </c>
      <c r="G331" s="17">
        <v>0</v>
      </c>
      <c r="H331" s="56">
        <v>0</v>
      </c>
      <c r="I331" s="17">
        <v>0</v>
      </c>
      <c r="J331" s="17">
        <v>0</v>
      </c>
      <c r="K331" s="56">
        <v>0</v>
      </c>
      <c r="L331" s="17">
        <v>0</v>
      </c>
      <c r="M331" s="17">
        <v>0</v>
      </c>
      <c r="N331" s="56">
        <v>0</v>
      </c>
      <c r="O331" s="17"/>
      <c r="P331" s="17"/>
      <c r="Q331" s="58"/>
    </row>
    <row r="332" spans="1:17" hidden="1" x14ac:dyDescent="0.2">
      <c r="A332" s="34" t="s">
        <v>115</v>
      </c>
      <c r="B332" s="35" t="s">
        <v>116</v>
      </c>
      <c r="C332" s="23">
        <v>0</v>
      </c>
      <c r="D332" s="23">
        <v>0</v>
      </c>
      <c r="E332" s="57">
        <v>0</v>
      </c>
      <c r="F332" s="23">
        <v>0</v>
      </c>
      <c r="G332" s="23">
        <v>0</v>
      </c>
      <c r="H332" s="57">
        <v>0</v>
      </c>
      <c r="I332" s="23">
        <v>0</v>
      </c>
      <c r="J332" s="23">
        <v>0</v>
      </c>
      <c r="K332" s="57">
        <v>0</v>
      </c>
      <c r="L332" s="23">
        <v>0</v>
      </c>
      <c r="M332" s="23">
        <v>0</v>
      </c>
      <c r="N332" s="57">
        <v>0</v>
      </c>
      <c r="O332" s="23"/>
      <c r="P332" s="23"/>
      <c r="Q332" s="171"/>
    </row>
    <row r="333" spans="1:17" ht="25.5" hidden="1" x14ac:dyDescent="0.2">
      <c r="A333" s="11" t="s">
        <v>226</v>
      </c>
      <c r="B333" s="12" t="s">
        <v>227</v>
      </c>
      <c r="C333" s="23">
        <v>0</v>
      </c>
      <c r="D333" s="23">
        <v>0</v>
      </c>
      <c r="E333" s="57">
        <v>0</v>
      </c>
      <c r="F333" s="23">
        <v>0</v>
      </c>
      <c r="G333" s="23">
        <v>0</v>
      </c>
      <c r="H333" s="57">
        <v>0</v>
      </c>
      <c r="I333" s="23">
        <v>0</v>
      </c>
      <c r="J333" s="23">
        <v>0</v>
      </c>
      <c r="K333" s="57">
        <v>0</v>
      </c>
      <c r="L333" s="23">
        <v>0</v>
      </c>
      <c r="M333" s="23">
        <v>0</v>
      </c>
      <c r="N333" s="57">
        <v>0</v>
      </c>
      <c r="O333" s="23"/>
      <c r="P333" s="23"/>
      <c r="Q333" s="171"/>
    </row>
    <row r="334" spans="1:17" ht="25.5" x14ac:dyDescent="0.2">
      <c r="A334" s="29" t="s">
        <v>52</v>
      </c>
      <c r="B334" s="30" t="s">
        <v>53</v>
      </c>
      <c r="C334" s="17">
        <v>36561512</v>
      </c>
      <c r="D334" s="17">
        <v>14368941.709999999</v>
      </c>
      <c r="E334" s="56">
        <v>0.39300731627291557</v>
      </c>
      <c r="F334" s="17">
        <v>27460000</v>
      </c>
      <c r="G334" s="17">
        <v>26462272.780000001</v>
      </c>
      <c r="H334" s="56">
        <v>0.96366616096139845</v>
      </c>
      <c r="I334" s="17">
        <v>10435649</v>
      </c>
      <c r="J334" s="17">
        <v>9664162.379999999</v>
      </c>
      <c r="K334" s="56">
        <v>0.92607200376325416</v>
      </c>
      <c r="L334" s="17">
        <v>3435000</v>
      </c>
      <c r="M334" s="17">
        <v>1834030.35</v>
      </c>
      <c r="N334" s="56">
        <v>0.53392441048034933</v>
      </c>
      <c r="O334" s="17">
        <v>3711198</v>
      </c>
      <c r="P334" s="17">
        <v>3240169.48</v>
      </c>
      <c r="Q334" s="58">
        <v>0.87307911892601797</v>
      </c>
    </row>
    <row r="335" spans="1:17" ht="25.5" x14ac:dyDescent="0.2">
      <c r="A335" s="11" t="s">
        <v>94</v>
      </c>
      <c r="B335" s="12" t="s">
        <v>228</v>
      </c>
      <c r="C335" s="23">
        <v>11838000</v>
      </c>
      <c r="D335" s="23">
        <v>3793489.2</v>
      </c>
      <c r="E335" s="57">
        <v>0.32045017739483023</v>
      </c>
      <c r="F335" s="23">
        <v>7500000</v>
      </c>
      <c r="G335" s="23">
        <v>6738441.5099999998</v>
      </c>
      <c r="H335" s="57">
        <v>0.89845886799999997</v>
      </c>
      <c r="I335" s="23">
        <v>1316930</v>
      </c>
      <c r="J335" s="23">
        <v>999550</v>
      </c>
      <c r="K335" s="57">
        <v>0.7590000987144343</v>
      </c>
      <c r="L335" s="23">
        <v>150000</v>
      </c>
      <c r="M335" s="23">
        <v>147508.49</v>
      </c>
      <c r="N335" s="57">
        <v>0.98338993333333324</v>
      </c>
      <c r="O335" s="23">
        <v>969692</v>
      </c>
      <c r="P335" s="23">
        <v>503032</v>
      </c>
      <c r="Q335" s="171">
        <v>0.51875440861634414</v>
      </c>
    </row>
    <row r="336" spans="1:17" ht="25.5" x14ac:dyDescent="0.2">
      <c r="A336" s="11" t="s">
        <v>117</v>
      </c>
      <c r="B336" s="12" t="s">
        <v>229</v>
      </c>
      <c r="C336" s="23">
        <v>28000</v>
      </c>
      <c r="D336" s="23">
        <v>0</v>
      </c>
      <c r="E336" s="57">
        <v>0</v>
      </c>
      <c r="F336" s="23">
        <v>0</v>
      </c>
      <c r="G336" s="23">
        <v>0</v>
      </c>
      <c r="H336" s="57">
        <v>0</v>
      </c>
      <c r="I336" s="23">
        <v>0</v>
      </c>
      <c r="J336" s="23">
        <v>0</v>
      </c>
      <c r="K336" s="57">
        <v>0</v>
      </c>
      <c r="L336" s="23">
        <v>0</v>
      </c>
      <c r="M336" s="23">
        <v>0</v>
      </c>
      <c r="N336" s="57">
        <v>0</v>
      </c>
      <c r="O336" s="23"/>
      <c r="P336" s="23"/>
      <c r="Q336" s="171"/>
    </row>
    <row r="337" spans="1:17" ht="25.5" x14ac:dyDescent="0.2">
      <c r="A337" s="11" t="s">
        <v>54</v>
      </c>
      <c r="B337" s="12" t="s">
        <v>230</v>
      </c>
      <c r="C337" s="23">
        <v>16123369</v>
      </c>
      <c r="D337" s="23">
        <v>9333551.4100000001</v>
      </c>
      <c r="E337" s="57">
        <v>0.57888344613337328</v>
      </c>
      <c r="F337" s="23">
        <v>10000000</v>
      </c>
      <c r="G337" s="23">
        <v>9793109.9199999999</v>
      </c>
      <c r="H337" s="57">
        <v>0.97931099200000005</v>
      </c>
      <c r="I337" s="23">
        <v>2121119</v>
      </c>
      <c r="J337" s="23">
        <v>1667400</v>
      </c>
      <c r="K337" s="57">
        <v>0.7860945095489692</v>
      </c>
      <c r="L337" s="23">
        <v>1800000</v>
      </c>
      <c r="M337" s="23">
        <v>1048159</v>
      </c>
      <c r="N337" s="57">
        <v>0.58231055555555555</v>
      </c>
      <c r="O337" s="23">
        <v>1798322</v>
      </c>
      <c r="P337" s="23">
        <v>1798321.8</v>
      </c>
      <c r="Q337" s="171">
        <v>0.99999988878521207</v>
      </c>
    </row>
    <row r="338" spans="1:17" x14ac:dyDescent="0.2">
      <c r="A338" s="11" t="s">
        <v>95</v>
      </c>
      <c r="B338" s="12" t="s">
        <v>231</v>
      </c>
      <c r="C338" s="23">
        <v>2714000</v>
      </c>
      <c r="D338" s="23">
        <v>19250</v>
      </c>
      <c r="E338" s="57">
        <v>7.0928518791451732E-3</v>
      </c>
      <c r="F338" s="23">
        <v>2980000</v>
      </c>
      <c r="G338" s="23">
        <v>2969480</v>
      </c>
      <c r="H338" s="57">
        <v>0.99646979865771812</v>
      </c>
      <c r="I338" s="23">
        <v>1997600</v>
      </c>
      <c r="J338" s="23">
        <v>1997600</v>
      </c>
      <c r="K338" s="57">
        <v>1</v>
      </c>
      <c r="L338" s="23">
        <v>0</v>
      </c>
      <c r="M338" s="23">
        <v>0</v>
      </c>
      <c r="N338" s="57">
        <v>0</v>
      </c>
      <c r="O338" s="23">
        <v>149559</v>
      </c>
      <c r="P338" s="23">
        <v>149558.57999999999</v>
      </c>
      <c r="Q338" s="171">
        <v>0.99999719174372648</v>
      </c>
    </row>
    <row r="339" spans="1:17" x14ac:dyDescent="0.2">
      <c r="A339" s="11" t="s">
        <v>55</v>
      </c>
      <c r="B339" s="12" t="s">
        <v>232</v>
      </c>
      <c r="C339" s="23">
        <v>4100631</v>
      </c>
      <c r="D339" s="23">
        <v>458603.1</v>
      </c>
      <c r="E339" s="57">
        <v>0.11183720261589009</v>
      </c>
      <c r="F339" s="23">
        <v>2000000</v>
      </c>
      <c r="G339" s="23">
        <v>1999465.55</v>
      </c>
      <c r="H339" s="57">
        <v>0.99973277500000002</v>
      </c>
      <c r="I339" s="23">
        <v>0</v>
      </c>
      <c r="J339" s="23">
        <v>0</v>
      </c>
      <c r="K339" s="57">
        <v>0</v>
      </c>
      <c r="L339" s="23">
        <v>785000</v>
      </c>
      <c r="M339" s="23">
        <v>638362.86</v>
      </c>
      <c r="N339" s="57">
        <v>0.8132010955414013</v>
      </c>
      <c r="O339" s="23">
        <v>793625</v>
      </c>
      <c r="P339" s="23">
        <v>789257.1</v>
      </c>
      <c r="Q339" s="171">
        <v>0.99449626712868167</v>
      </c>
    </row>
    <row r="340" spans="1:17" ht="25.5" x14ac:dyDescent="0.2">
      <c r="A340" s="11" t="s">
        <v>96</v>
      </c>
      <c r="B340" s="12" t="s">
        <v>233</v>
      </c>
      <c r="C340" s="23">
        <v>458000</v>
      </c>
      <c r="D340" s="23">
        <v>0</v>
      </c>
      <c r="E340" s="57">
        <v>0</v>
      </c>
      <c r="F340" s="23">
        <v>0</v>
      </c>
      <c r="G340" s="23">
        <v>0</v>
      </c>
      <c r="H340" s="57">
        <v>0</v>
      </c>
      <c r="I340" s="23">
        <v>0</v>
      </c>
      <c r="J340" s="23">
        <v>0</v>
      </c>
      <c r="K340" s="57">
        <v>0</v>
      </c>
      <c r="L340" s="23">
        <v>200000</v>
      </c>
      <c r="M340" s="23">
        <v>0</v>
      </c>
      <c r="N340" s="57">
        <v>0</v>
      </c>
      <c r="O340" s="23"/>
      <c r="P340" s="23"/>
      <c r="Q340" s="171"/>
    </row>
    <row r="341" spans="1:17" ht="25.5" x14ac:dyDescent="0.2">
      <c r="A341" s="11" t="s">
        <v>132</v>
      </c>
      <c r="B341" s="12" t="s">
        <v>234</v>
      </c>
      <c r="C341" s="23">
        <v>589512</v>
      </c>
      <c r="D341" s="23">
        <v>589508</v>
      </c>
      <c r="E341" s="57">
        <v>0.99999321472675706</v>
      </c>
      <c r="F341" s="23">
        <v>0</v>
      </c>
      <c r="G341" s="23">
        <v>0</v>
      </c>
      <c r="H341" s="57">
        <v>0</v>
      </c>
      <c r="I341" s="23">
        <v>0</v>
      </c>
      <c r="J341" s="23">
        <v>0</v>
      </c>
      <c r="K341" s="57">
        <v>0</v>
      </c>
      <c r="L341" s="23">
        <v>0</v>
      </c>
      <c r="M341" s="23">
        <v>0</v>
      </c>
      <c r="N341" s="57">
        <v>0</v>
      </c>
      <c r="O341" s="23"/>
      <c r="P341" s="23"/>
      <c r="Q341" s="171"/>
    </row>
    <row r="342" spans="1:17" ht="25.5" x14ac:dyDescent="0.2">
      <c r="A342" s="11" t="s">
        <v>56</v>
      </c>
      <c r="B342" s="12" t="s">
        <v>235</v>
      </c>
      <c r="C342" s="23">
        <v>710000</v>
      </c>
      <c r="D342" s="23">
        <v>174540</v>
      </c>
      <c r="E342" s="57">
        <v>0.24583098591549296</v>
      </c>
      <c r="F342" s="23">
        <v>4980000</v>
      </c>
      <c r="G342" s="23">
        <v>4961775.8</v>
      </c>
      <c r="H342" s="57">
        <v>0.99634052208835333</v>
      </c>
      <c r="I342" s="23">
        <v>5000000</v>
      </c>
      <c r="J342" s="23">
        <v>4999612.38</v>
      </c>
      <c r="K342" s="57">
        <v>0.99992247599999995</v>
      </c>
      <c r="L342" s="23">
        <v>500000</v>
      </c>
      <c r="M342" s="23">
        <v>0</v>
      </c>
      <c r="N342" s="57">
        <v>0</v>
      </c>
      <c r="O342" s="23">
        <v>0</v>
      </c>
      <c r="P342" s="23">
        <v>0</v>
      </c>
      <c r="Q342" s="171">
        <v>0</v>
      </c>
    </row>
    <row r="343" spans="1:17" hidden="1" x14ac:dyDescent="0.2">
      <c r="A343" s="11"/>
      <c r="B343" s="12"/>
      <c r="C343" s="23"/>
      <c r="D343" s="23"/>
      <c r="E343" s="57">
        <v>0</v>
      </c>
      <c r="F343" s="23"/>
      <c r="G343" s="23"/>
      <c r="H343" s="57">
        <v>0</v>
      </c>
      <c r="I343" s="23"/>
      <c r="J343" s="23"/>
      <c r="K343" s="57">
        <v>0</v>
      </c>
      <c r="L343" s="23"/>
      <c r="M343" s="23"/>
      <c r="N343" s="57">
        <v>0</v>
      </c>
      <c r="O343" s="23"/>
      <c r="P343" s="23"/>
      <c r="Q343" s="171"/>
    </row>
    <row r="344" spans="1:17" hidden="1" x14ac:dyDescent="0.2">
      <c r="A344" s="29">
        <v>3</v>
      </c>
      <c r="B344" s="12"/>
      <c r="C344" s="17">
        <v>0</v>
      </c>
      <c r="D344" s="17">
        <v>0</v>
      </c>
      <c r="E344" s="56">
        <v>0</v>
      </c>
      <c r="F344" s="17">
        <v>0</v>
      </c>
      <c r="G344" s="17">
        <v>0</v>
      </c>
      <c r="H344" s="56">
        <v>0</v>
      </c>
      <c r="I344" s="17">
        <v>0</v>
      </c>
      <c r="J344" s="17">
        <v>0</v>
      </c>
      <c r="K344" s="56">
        <v>0</v>
      </c>
      <c r="L344" s="17">
        <v>0</v>
      </c>
      <c r="M344" s="17">
        <v>0</v>
      </c>
      <c r="N344" s="56">
        <v>0</v>
      </c>
      <c r="O344" s="17"/>
      <c r="P344" s="17"/>
      <c r="Q344" s="58"/>
    </row>
    <row r="345" spans="1:17" hidden="1" x14ac:dyDescent="0.2">
      <c r="A345" s="29" t="s">
        <v>271</v>
      </c>
      <c r="B345" s="12"/>
      <c r="C345" s="17">
        <v>0</v>
      </c>
      <c r="D345" s="17">
        <v>0</v>
      </c>
      <c r="E345" s="56">
        <v>0</v>
      </c>
      <c r="F345" s="17">
        <v>0</v>
      </c>
      <c r="G345" s="17">
        <v>0</v>
      </c>
      <c r="H345" s="56">
        <v>0</v>
      </c>
      <c r="I345" s="17">
        <v>0</v>
      </c>
      <c r="J345" s="17">
        <v>0</v>
      </c>
      <c r="K345" s="56">
        <v>0</v>
      </c>
      <c r="L345" s="17">
        <v>0</v>
      </c>
      <c r="M345" s="17">
        <v>0</v>
      </c>
      <c r="N345" s="56">
        <v>0</v>
      </c>
      <c r="O345" s="17"/>
      <c r="P345" s="17"/>
      <c r="Q345" s="58"/>
    </row>
    <row r="346" spans="1:17" hidden="1" x14ac:dyDescent="0.2">
      <c r="A346" s="11" t="s">
        <v>236</v>
      </c>
      <c r="B346" s="12" t="s">
        <v>237</v>
      </c>
      <c r="C346" s="23">
        <v>0</v>
      </c>
      <c r="D346" s="23">
        <v>0</v>
      </c>
      <c r="E346" s="57">
        <v>0</v>
      </c>
      <c r="F346" s="23">
        <v>0</v>
      </c>
      <c r="G346" s="23">
        <v>0</v>
      </c>
      <c r="H346" s="57">
        <v>0</v>
      </c>
      <c r="I346" s="23">
        <v>0</v>
      </c>
      <c r="J346" s="23">
        <v>0</v>
      </c>
      <c r="K346" s="57">
        <v>0</v>
      </c>
      <c r="L346" s="23">
        <v>0</v>
      </c>
      <c r="M346" s="23">
        <v>0</v>
      </c>
      <c r="N346" s="57">
        <v>0</v>
      </c>
      <c r="O346" s="23"/>
      <c r="P346" s="23"/>
      <c r="Q346" s="171"/>
    </row>
    <row r="347" spans="1:17" x14ac:dyDescent="0.2">
      <c r="A347" s="20">
        <v>5</v>
      </c>
      <c r="B347" s="21" t="s">
        <v>57</v>
      </c>
      <c r="C347" s="17">
        <v>71499307</v>
      </c>
      <c r="D347" s="17">
        <v>65701632.899999999</v>
      </c>
      <c r="E347" s="56">
        <v>0.91891286302956754</v>
      </c>
      <c r="F347" s="17">
        <v>28263334</v>
      </c>
      <c r="G347" s="17">
        <v>23668984.91</v>
      </c>
      <c r="H347" s="56">
        <v>0.83744489981259818</v>
      </c>
      <c r="I347" s="17">
        <v>26338356</v>
      </c>
      <c r="J347" s="17">
        <v>23557001.300000001</v>
      </c>
      <c r="K347" s="56">
        <v>0.89439907714817135</v>
      </c>
      <c r="L347" s="17">
        <v>3200000</v>
      </c>
      <c r="M347" s="17">
        <v>2327383.23</v>
      </c>
      <c r="N347" s="56">
        <v>0.72730725937499996</v>
      </c>
      <c r="O347" s="17">
        <v>4066437</v>
      </c>
      <c r="P347" s="17">
        <v>2927582.16</v>
      </c>
      <c r="Q347" s="58">
        <v>0.71993791124761064</v>
      </c>
    </row>
    <row r="348" spans="1:17" ht="25.5" x14ac:dyDescent="0.2">
      <c r="A348" s="20" t="s">
        <v>58</v>
      </c>
      <c r="B348" s="21" t="s">
        <v>59</v>
      </c>
      <c r="C348" s="17">
        <v>71499307</v>
      </c>
      <c r="D348" s="17">
        <v>65701632.899999999</v>
      </c>
      <c r="E348" s="56">
        <v>0.91891286302956754</v>
      </c>
      <c r="F348" s="17">
        <v>28263334</v>
      </c>
      <c r="G348" s="17">
        <v>23668984.91</v>
      </c>
      <c r="H348" s="56">
        <v>0.83744489981259818</v>
      </c>
      <c r="I348" s="17">
        <v>26338356</v>
      </c>
      <c r="J348" s="17">
        <v>23557001.300000001</v>
      </c>
      <c r="K348" s="56">
        <v>0.89439907714817135</v>
      </c>
      <c r="L348" s="17">
        <v>3200000</v>
      </c>
      <c r="M348" s="17">
        <v>2327383.23</v>
      </c>
      <c r="N348" s="56">
        <v>0.72730725937499996</v>
      </c>
      <c r="O348" s="17">
        <v>4066437</v>
      </c>
      <c r="P348" s="17">
        <v>2927582.16</v>
      </c>
      <c r="Q348" s="58">
        <v>0.71993791124761064</v>
      </c>
    </row>
    <row r="349" spans="1:17" ht="25.5" x14ac:dyDescent="0.2">
      <c r="A349" s="11" t="s">
        <v>97</v>
      </c>
      <c r="B349" s="12" t="s">
        <v>238</v>
      </c>
      <c r="C349" s="23">
        <v>431077</v>
      </c>
      <c r="D349" s="23">
        <v>431076.75</v>
      </c>
      <c r="E349" s="57">
        <v>0.99999942005720555</v>
      </c>
      <c r="F349" s="23">
        <v>650000</v>
      </c>
      <c r="G349" s="23">
        <v>622500</v>
      </c>
      <c r="H349" s="57">
        <v>0.95769230769230773</v>
      </c>
      <c r="I349" s="23">
        <v>700000</v>
      </c>
      <c r="J349" s="23">
        <v>445200</v>
      </c>
      <c r="K349" s="57">
        <v>0.63600000000000001</v>
      </c>
      <c r="L349" s="23">
        <v>0</v>
      </c>
      <c r="M349" s="23">
        <v>0</v>
      </c>
      <c r="N349" s="57">
        <v>0</v>
      </c>
      <c r="O349" s="23"/>
      <c r="P349" s="23"/>
      <c r="Q349" s="171"/>
    </row>
    <row r="350" spans="1:17" x14ac:dyDescent="0.2">
      <c r="A350" s="11" t="s">
        <v>119</v>
      </c>
      <c r="B350" s="12" t="s">
        <v>239</v>
      </c>
      <c r="C350" s="23">
        <v>37278147</v>
      </c>
      <c r="D350" s="23">
        <v>33532912</v>
      </c>
      <c r="E350" s="57">
        <v>0.89953269404726577</v>
      </c>
      <c r="F350" s="23">
        <v>0</v>
      </c>
      <c r="G350" s="23">
        <v>0</v>
      </c>
      <c r="H350" s="57">
        <v>0</v>
      </c>
      <c r="I350" s="23">
        <v>20929494</v>
      </c>
      <c r="J350" s="23">
        <v>19117007.5</v>
      </c>
      <c r="K350" s="57">
        <v>0.9134003669653934</v>
      </c>
      <c r="L350" s="23">
        <v>100000</v>
      </c>
      <c r="M350" s="23">
        <v>0</v>
      </c>
      <c r="N350" s="57">
        <v>0</v>
      </c>
      <c r="O350" s="23"/>
      <c r="P350" s="23"/>
      <c r="Q350" s="171"/>
    </row>
    <row r="351" spans="1:17" x14ac:dyDescent="0.2">
      <c r="A351" s="11" t="s">
        <v>144</v>
      </c>
      <c r="B351" s="12" t="s">
        <v>240</v>
      </c>
      <c r="C351" s="23">
        <v>1612963</v>
      </c>
      <c r="D351" s="23">
        <v>1236962.3</v>
      </c>
      <c r="E351" s="57">
        <v>0.76688820512311817</v>
      </c>
      <c r="F351" s="23">
        <v>1700000</v>
      </c>
      <c r="G351" s="23">
        <v>612433.32999999996</v>
      </c>
      <c r="H351" s="57">
        <v>0.36025489999999999</v>
      </c>
      <c r="I351" s="23">
        <v>408862</v>
      </c>
      <c r="J351" s="23">
        <v>408862</v>
      </c>
      <c r="K351" s="57">
        <v>1</v>
      </c>
      <c r="L351" s="23">
        <v>2400000</v>
      </c>
      <c r="M351" s="23">
        <v>1969683.23</v>
      </c>
      <c r="N351" s="57">
        <v>0.82070134583333332</v>
      </c>
      <c r="O351" s="23">
        <v>224936</v>
      </c>
      <c r="P351" s="23">
        <v>224935.36</v>
      </c>
      <c r="Q351" s="171">
        <v>0.99999715474623885</v>
      </c>
    </row>
    <row r="352" spans="1:17" x14ac:dyDescent="0.2">
      <c r="A352" s="11" t="s">
        <v>60</v>
      </c>
      <c r="B352" s="12" t="s">
        <v>241</v>
      </c>
      <c r="C352" s="23">
        <v>8530000</v>
      </c>
      <c r="D352" s="23">
        <v>6977398.46</v>
      </c>
      <c r="E352" s="57">
        <v>0.81798340679953108</v>
      </c>
      <c r="F352" s="23">
        <v>15720910</v>
      </c>
      <c r="G352" s="23">
        <v>13606173.5</v>
      </c>
      <c r="H352" s="57">
        <v>0.86548256430448367</v>
      </c>
      <c r="I352" s="23">
        <v>2000000</v>
      </c>
      <c r="J352" s="23">
        <v>1961181</v>
      </c>
      <c r="K352" s="57">
        <v>0.98059050000000003</v>
      </c>
      <c r="L352" s="23">
        <v>0</v>
      </c>
      <c r="M352" s="23">
        <v>0</v>
      </c>
      <c r="N352" s="57">
        <v>0</v>
      </c>
      <c r="O352" s="23">
        <v>390347</v>
      </c>
      <c r="P352" s="23">
        <v>390346.8</v>
      </c>
      <c r="Q352" s="171">
        <v>0.99999948763536028</v>
      </c>
    </row>
    <row r="353" spans="1:17" ht="25.5" x14ac:dyDescent="0.2">
      <c r="A353" s="11" t="s">
        <v>61</v>
      </c>
      <c r="B353" s="12" t="s">
        <v>242</v>
      </c>
      <c r="C353" s="23">
        <v>22905284</v>
      </c>
      <c r="D353" s="23">
        <v>22875283.390000001</v>
      </c>
      <c r="E353" s="57">
        <v>0.99869023191330009</v>
      </c>
      <c r="F353" s="23">
        <v>9642424</v>
      </c>
      <c r="G353" s="23">
        <v>8551750.5800000001</v>
      </c>
      <c r="H353" s="57">
        <v>0.88688804599341409</v>
      </c>
      <c r="I353" s="23">
        <v>1700000</v>
      </c>
      <c r="J353" s="23">
        <v>1024750.8</v>
      </c>
      <c r="K353" s="57">
        <v>0.60279458823529419</v>
      </c>
      <c r="L353" s="23">
        <v>0</v>
      </c>
      <c r="M353" s="23">
        <v>0</v>
      </c>
      <c r="N353" s="57">
        <v>0</v>
      </c>
      <c r="O353" s="23">
        <v>1138854</v>
      </c>
      <c r="P353" s="23">
        <v>0</v>
      </c>
      <c r="Q353" s="171">
        <v>0</v>
      </c>
    </row>
    <row r="354" spans="1:17" ht="25.5" hidden="1" x14ac:dyDescent="0.2">
      <c r="A354" s="11" t="s">
        <v>120</v>
      </c>
      <c r="B354" s="12" t="s">
        <v>243</v>
      </c>
      <c r="C354" s="23">
        <v>0</v>
      </c>
      <c r="D354" s="23">
        <v>0</v>
      </c>
      <c r="E354" s="57">
        <v>0</v>
      </c>
      <c r="F354" s="23">
        <v>0</v>
      </c>
      <c r="G354" s="23">
        <v>0</v>
      </c>
      <c r="H354" s="57">
        <v>0</v>
      </c>
      <c r="I354" s="23">
        <v>0</v>
      </c>
      <c r="J354" s="23">
        <v>0</v>
      </c>
      <c r="K354" s="57">
        <v>0</v>
      </c>
      <c r="L354" s="23">
        <v>0</v>
      </c>
      <c r="M354" s="23">
        <v>0</v>
      </c>
      <c r="N354" s="57">
        <v>0</v>
      </c>
      <c r="O354" s="23"/>
      <c r="P354" s="23"/>
      <c r="Q354" s="171"/>
    </row>
    <row r="355" spans="1:17" ht="38.25" x14ac:dyDescent="0.2">
      <c r="A355" s="11" t="s">
        <v>244</v>
      </c>
      <c r="B355" s="12" t="s">
        <v>245</v>
      </c>
      <c r="C355" s="23">
        <v>370000</v>
      </c>
      <c r="D355" s="23">
        <v>370000</v>
      </c>
      <c r="E355" s="57">
        <v>1</v>
      </c>
      <c r="F355" s="23">
        <v>500000</v>
      </c>
      <c r="G355" s="23">
        <v>258400</v>
      </c>
      <c r="H355" s="57">
        <v>0.51680000000000004</v>
      </c>
      <c r="I355" s="23">
        <v>0</v>
      </c>
      <c r="J355" s="23">
        <v>0</v>
      </c>
      <c r="K355" s="57">
        <v>0</v>
      </c>
      <c r="L355" s="23">
        <v>0</v>
      </c>
      <c r="M355" s="23">
        <v>0</v>
      </c>
      <c r="N355" s="57">
        <v>0</v>
      </c>
      <c r="O355" s="23"/>
      <c r="P355" s="23"/>
      <c r="Q355" s="171"/>
    </row>
    <row r="356" spans="1:17" x14ac:dyDescent="0.2">
      <c r="A356" s="11" t="s">
        <v>62</v>
      </c>
      <c r="B356" s="12" t="s">
        <v>246</v>
      </c>
      <c r="C356" s="23">
        <v>371836</v>
      </c>
      <c r="D356" s="23">
        <v>278000</v>
      </c>
      <c r="E356" s="57">
        <v>0.74764143332006583</v>
      </c>
      <c r="F356" s="23">
        <v>50000</v>
      </c>
      <c r="G356" s="23">
        <v>17727.5</v>
      </c>
      <c r="H356" s="57">
        <v>0.35454999999999998</v>
      </c>
      <c r="I356" s="23">
        <v>600000</v>
      </c>
      <c r="J356" s="23">
        <v>600000</v>
      </c>
      <c r="K356" s="57">
        <v>1</v>
      </c>
      <c r="L356" s="23">
        <v>700000</v>
      </c>
      <c r="M356" s="23">
        <v>357700</v>
      </c>
      <c r="N356" s="57">
        <v>0.51100000000000001</v>
      </c>
      <c r="O356" s="23">
        <v>2312300</v>
      </c>
      <c r="P356" s="23">
        <v>2312300</v>
      </c>
      <c r="Q356" s="171">
        <v>1</v>
      </c>
    </row>
    <row r="357" spans="1:17" ht="25.5" hidden="1" x14ac:dyDescent="0.2">
      <c r="A357" s="25" t="s">
        <v>98</v>
      </c>
      <c r="B357" s="21" t="s">
        <v>99</v>
      </c>
      <c r="C357" s="17">
        <v>0</v>
      </c>
      <c r="D357" s="17">
        <v>0</v>
      </c>
      <c r="E357" s="56">
        <v>0</v>
      </c>
      <c r="F357" s="17">
        <v>0</v>
      </c>
      <c r="G357" s="17">
        <v>0</v>
      </c>
      <c r="H357" s="56">
        <v>0</v>
      </c>
      <c r="I357" s="17">
        <v>0</v>
      </c>
      <c r="J357" s="17">
        <v>0</v>
      </c>
      <c r="K357" s="56">
        <v>0</v>
      </c>
      <c r="L357" s="17">
        <v>0</v>
      </c>
      <c r="M357" s="17">
        <v>0</v>
      </c>
      <c r="N357" s="56">
        <v>0</v>
      </c>
      <c r="O357" s="17"/>
      <c r="P357" s="17"/>
      <c r="Q357" s="58"/>
    </row>
    <row r="358" spans="1:17" hidden="1" x14ac:dyDescent="0.2">
      <c r="A358" s="11" t="s">
        <v>100</v>
      </c>
      <c r="B358" s="12" t="s">
        <v>247</v>
      </c>
      <c r="C358" s="23">
        <v>0</v>
      </c>
      <c r="D358" s="23">
        <v>0</v>
      </c>
      <c r="E358" s="57">
        <v>0</v>
      </c>
      <c r="F358" s="23">
        <v>0</v>
      </c>
      <c r="G358" s="23">
        <v>0</v>
      </c>
      <c r="H358" s="57">
        <v>0</v>
      </c>
      <c r="I358" s="23">
        <v>0</v>
      </c>
      <c r="J358" s="23">
        <v>0</v>
      </c>
      <c r="K358" s="57">
        <v>0</v>
      </c>
      <c r="L358" s="23">
        <v>0</v>
      </c>
      <c r="M358" s="23">
        <v>0</v>
      </c>
      <c r="N358" s="57">
        <v>0</v>
      </c>
      <c r="O358" s="23"/>
      <c r="P358" s="23"/>
      <c r="Q358" s="171"/>
    </row>
    <row r="359" spans="1:17" hidden="1" x14ac:dyDescent="0.2">
      <c r="A359" s="11" t="s">
        <v>248</v>
      </c>
      <c r="B359" s="12" t="s">
        <v>249</v>
      </c>
      <c r="C359" s="23">
        <v>0</v>
      </c>
      <c r="D359" s="23">
        <v>0</v>
      </c>
      <c r="E359" s="57">
        <v>0</v>
      </c>
      <c r="F359" s="23">
        <v>0</v>
      </c>
      <c r="G359" s="23">
        <v>0</v>
      </c>
      <c r="H359" s="57">
        <v>0</v>
      </c>
      <c r="I359" s="23">
        <v>0</v>
      </c>
      <c r="J359" s="23">
        <v>0</v>
      </c>
      <c r="K359" s="57">
        <v>0</v>
      </c>
      <c r="L359" s="23">
        <v>0</v>
      </c>
      <c r="M359" s="23">
        <v>0</v>
      </c>
      <c r="N359" s="57">
        <v>0</v>
      </c>
      <c r="O359" s="23"/>
      <c r="P359" s="23"/>
      <c r="Q359" s="171"/>
    </row>
    <row r="360" spans="1:17" hidden="1" x14ac:dyDescent="0.2">
      <c r="A360" s="11" t="s">
        <v>250</v>
      </c>
      <c r="B360" s="12" t="s">
        <v>251</v>
      </c>
      <c r="C360" s="23">
        <v>0</v>
      </c>
      <c r="D360" s="23">
        <v>0</v>
      </c>
      <c r="E360" s="57">
        <v>0</v>
      </c>
      <c r="F360" s="23">
        <v>0</v>
      </c>
      <c r="G360" s="23">
        <v>0</v>
      </c>
      <c r="H360" s="57">
        <v>0</v>
      </c>
      <c r="I360" s="23">
        <v>0</v>
      </c>
      <c r="J360" s="23">
        <v>0</v>
      </c>
      <c r="K360" s="57">
        <v>0</v>
      </c>
      <c r="L360" s="23">
        <v>0</v>
      </c>
      <c r="M360" s="23">
        <v>0</v>
      </c>
      <c r="N360" s="57">
        <v>0</v>
      </c>
      <c r="O360" s="23"/>
      <c r="P360" s="23"/>
      <c r="Q360" s="171"/>
    </row>
    <row r="361" spans="1:17" hidden="1" x14ac:dyDescent="0.2">
      <c r="A361" s="11" t="s">
        <v>252</v>
      </c>
      <c r="B361" s="12" t="s">
        <v>253</v>
      </c>
      <c r="C361" s="23">
        <v>0</v>
      </c>
      <c r="D361" s="23">
        <v>0</v>
      </c>
      <c r="E361" s="57">
        <v>0</v>
      </c>
      <c r="F361" s="23">
        <v>0</v>
      </c>
      <c r="G361" s="23">
        <v>0</v>
      </c>
      <c r="H361" s="57">
        <v>0</v>
      </c>
      <c r="I361" s="23">
        <v>0</v>
      </c>
      <c r="J361" s="23">
        <v>0</v>
      </c>
      <c r="K361" s="57">
        <v>0</v>
      </c>
      <c r="L361" s="23">
        <v>0</v>
      </c>
      <c r="M361" s="23">
        <v>0</v>
      </c>
      <c r="N361" s="57">
        <v>0</v>
      </c>
      <c r="O361" s="23"/>
      <c r="P361" s="23"/>
      <c r="Q361" s="171"/>
    </row>
    <row r="362" spans="1:17" hidden="1" x14ac:dyDescent="0.2">
      <c r="A362" s="11" t="s">
        <v>122</v>
      </c>
      <c r="B362" s="13" t="s">
        <v>254</v>
      </c>
      <c r="C362" s="23">
        <v>0</v>
      </c>
      <c r="D362" s="23">
        <v>0</v>
      </c>
      <c r="E362" s="57">
        <v>0</v>
      </c>
      <c r="F362" s="23">
        <v>0</v>
      </c>
      <c r="G362" s="23">
        <v>0</v>
      </c>
      <c r="H362" s="57">
        <v>0</v>
      </c>
      <c r="I362" s="23">
        <v>0</v>
      </c>
      <c r="J362" s="23">
        <v>0</v>
      </c>
      <c r="K362" s="57">
        <v>0</v>
      </c>
      <c r="L362" s="23">
        <v>0</v>
      </c>
      <c r="M362" s="23">
        <v>0</v>
      </c>
      <c r="N362" s="57">
        <v>0</v>
      </c>
      <c r="O362" s="23"/>
      <c r="P362" s="23"/>
      <c r="Q362" s="171"/>
    </row>
    <row r="363" spans="1:17" ht="25.5" hidden="1" x14ac:dyDescent="0.2">
      <c r="A363" s="11" t="s">
        <v>101</v>
      </c>
      <c r="B363" s="13" t="s">
        <v>255</v>
      </c>
      <c r="C363" s="23">
        <v>0</v>
      </c>
      <c r="D363" s="23">
        <v>0</v>
      </c>
      <c r="E363" s="57">
        <v>0</v>
      </c>
      <c r="F363" s="23">
        <v>0</v>
      </c>
      <c r="G363" s="23">
        <v>0</v>
      </c>
      <c r="H363" s="57">
        <v>0</v>
      </c>
      <c r="I363" s="23">
        <v>0</v>
      </c>
      <c r="J363" s="23">
        <v>0</v>
      </c>
      <c r="K363" s="57">
        <v>0</v>
      </c>
      <c r="L363" s="23">
        <v>0</v>
      </c>
      <c r="M363" s="23">
        <v>0</v>
      </c>
      <c r="N363" s="57">
        <v>0</v>
      </c>
      <c r="O363" s="23"/>
      <c r="P363" s="23"/>
      <c r="Q363" s="171"/>
    </row>
    <row r="364" spans="1:17" hidden="1" x14ac:dyDescent="0.2">
      <c r="A364" s="21" t="s">
        <v>102</v>
      </c>
      <c r="B364" s="21" t="s">
        <v>103</v>
      </c>
      <c r="C364" s="17">
        <v>0</v>
      </c>
      <c r="D364" s="17">
        <v>0</v>
      </c>
      <c r="E364" s="56">
        <v>0</v>
      </c>
      <c r="F364" s="17">
        <v>0</v>
      </c>
      <c r="G364" s="17">
        <v>0</v>
      </c>
      <c r="H364" s="56">
        <v>0</v>
      </c>
      <c r="I364" s="17">
        <v>0</v>
      </c>
      <c r="J364" s="17">
        <v>0</v>
      </c>
      <c r="K364" s="56">
        <v>0</v>
      </c>
      <c r="L364" s="17">
        <v>0</v>
      </c>
      <c r="M364" s="17">
        <v>0</v>
      </c>
      <c r="N364" s="56">
        <v>0</v>
      </c>
      <c r="O364" s="17"/>
      <c r="P364" s="17"/>
      <c r="Q364" s="58"/>
    </row>
    <row r="365" spans="1:17" hidden="1" x14ac:dyDescent="0.2">
      <c r="A365" s="11" t="s">
        <v>256</v>
      </c>
      <c r="B365" s="13" t="s">
        <v>257</v>
      </c>
      <c r="C365" s="23">
        <v>0</v>
      </c>
      <c r="D365" s="23">
        <v>0</v>
      </c>
      <c r="E365" s="57">
        <v>0</v>
      </c>
      <c r="F365" s="23">
        <v>0</v>
      </c>
      <c r="G365" s="23">
        <v>0</v>
      </c>
      <c r="H365" s="57">
        <v>0</v>
      </c>
      <c r="I365" s="23">
        <v>0</v>
      </c>
      <c r="J365" s="23">
        <v>0</v>
      </c>
      <c r="K365" s="57">
        <v>0</v>
      </c>
      <c r="L365" s="23">
        <v>0</v>
      </c>
      <c r="M365" s="23">
        <v>0</v>
      </c>
      <c r="N365" s="57">
        <v>0</v>
      </c>
      <c r="O365" s="23"/>
      <c r="P365" s="23"/>
      <c r="Q365" s="171"/>
    </row>
    <row r="366" spans="1:17" hidden="1" x14ac:dyDescent="0.2">
      <c r="A366" s="11" t="s">
        <v>143</v>
      </c>
      <c r="B366" s="13" t="s">
        <v>258</v>
      </c>
      <c r="C366" s="23">
        <v>0</v>
      </c>
      <c r="D366" s="23">
        <v>0</v>
      </c>
      <c r="E366" s="57">
        <v>0</v>
      </c>
      <c r="F366" s="23">
        <v>0</v>
      </c>
      <c r="G366" s="23">
        <v>0</v>
      </c>
      <c r="H366" s="57">
        <v>0</v>
      </c>
      <c r="I366" s="23">
        <v>0</v>
      </c>
      <c r="J366" s="23">
        <v>0</v>
      </c>
      <c r="K366" s="57">
        <v>0</v>
      </c>
      <c r="L366" s="23">
        <v>0</v>
      </c>
      <c r="M366" s="23">
        <v>0</v>
      </c>
      <c r="N366" s="57">
        <v>0</v>
      </c>
      <c r="O366" s="23"/>
      <c r="P366" s="23"/>
      <c r="Q366" s="171"/>
    </row>
    <row r="367" spans="1:17" ht="25.5" hidden="1" x14ac:dyDescent="0.2">
      <c r="A367" s="20" t="s">
        <v>104</v>
      </c>
      <c r="B367" s="21" t="s">
        <v>105</v>
      </c>
      <c r="C367" s="17">
        <v>0</v>
      </c>
      <c r="D367" s="17">
        <v>0</v>
      </c>
      <c r="E367" s="56">
        <v>0</v>
      </c>
      <c r="F367" s="17">
        <v>0</v>
      </c>
      <c r="G367" s="17">
        <v>0</v>
      </c>
      <c r="H367" s="56">
        <v>0</v>
      </c>
      <c r="I367" s="17">
        <v>0</v>
      </c>
      <c r="J367" s="17">
        <v>0</v>
      </c>
      <c r="K367" s="56">
        <v>0</v>
      </c>
      <c r="L367" s="17">
        <v>0</v>
      </c>
      <c r="M367" s="17">
        <v>0</v>
      </c>
      <c r="N367" s="56">
        <v>0</v>
      </c>
      <c r="O367" s="17"/>
      <c r="P367" s="17"/>
      <c r="Q367" s="58"/>
    </row>
    <row r="368" spans="1:17" hidden="1" x14ac:dyDescent="0.2">
      <c r="A368" s="11" t="s">
        <v>118</v>
      </c>
      <c r="B368" s="12" t="s">
        <v>136</v>
      </c>
      <c r="C368" s="23">
        <v>0</v>
      </c>
      <c r="D368" s="23">
        <v>0</v>
      </c>
      <c r="E368" s="57">
        <v>0</v>
      </c>
      <c r="F368" s="23">
        <v>0</v>
      </c>
      <c r="G368" s="23">
        <v>0</v>
      </c>
      <c r="H368" s="57">
        <v>0</v>
      </c>
      <c r="I368" s="23">
        <v>0</v>
      </c>
      <c r="J368" s="23">
        <v>0</v>
      </c>
      <c r="K368" s="57">
        <v>0</v>
      </c>
      <c r="L368" s="23">
        <v>0</v>
      </c>
      <c r="M368" s="23">
        <v>0</v>
      </c>
      <c r="N368" s="57">
        <v>0</v>
      </c>
      <c r="O368" s="23"/>
      <c r="P368" s="23"/>
      <c r="Q368" s="171"/>
    </row>
    <row r="369" spans="1:17" hidden="1" x14ac:dyDescent="0.2">
      <c r="A369" s="11" t="s">
        <v>106</v>
      </c>
      <c r="B369" s="12" t="s">
        <v>259</v>
      </c>
      <c r="C369" s="23">
        <v>0</v>
      </c>
      <c r="D369" s="23">
        <v>0</v>
      </c>
      <c r="E369" s="57">
        <v>0</v>
      </c>
      <c r="F369" s="23">
        <v>0</v>
      </c>
      <c r="G369" s="23">
        <v>0</v>
      </c>
      <c r="H369" s="57">
        <v>0</v>
      </c>
      <c r="I369" s="23">
        <v>0</v>
      </c>
      <c r="J369" s="23">
        <v>0</v>
      </c>
      <c r="K369" s="57">
        <v>0</v>
      </c>
      <c r="L369" s="23">
        <v>0</v>
      </c>
      <c r="M369" s="23">
        <v>0</v>
      </c>
      <c r="N369" s="57">
        <v>0</v>
      </c>
      <c r="O369" s="23"/>
      <c r="P369" s="23"/>
      <c r="Q369" s="171"/>
    </row>
    <row r="370" spans="1:17" hidden="1" x14ac:dyDescent="0.2">
      <c r="A370" s="11" t="s">
        <v>260</v>
      </c>
      <c r="B370" s="12" t="s">
        <v>261</v>
      </c>
      <c r="C370" s="23">
        <v>0</v>
      </c>
      <c r="D370" s="23">
        <v>0</v>
      </c>
      <c r="E370" s="57">
        <v>0</v>
      </c>
      <c r="F370" s="23">
        <v>0</v>
      </c>
      <c r="G370" s="23">
        <v>0</v>
      </c>
      <c r="H370" s="57">
        <v>0</v>
      </c>
      <c r="I370" s="23">
        <v>0</v>
      </c>
      <c r="J370" s="23">
        <v>0</v>
      </c>
      <c r="K370" s="57">
        <v>0</v>
      </c>
      <c r="L370" s="23">
        <v>0</v>
      </c>
      <c r="M370" s="23">
        <v>0</v>
      </c>
      <c r="N370" s="57">
        <v>0</v>
      </c>
      <c r="O370" s="23"/>
      <c r="P370" s="23"/>
      <c r="Q370" s="171"/>
    </row>
    <row r="371" spans="1:17" hidden="1" x14ac:dyDescent="0.2">
      <c r="A371" s="11" t="s">
        <v>262</v>
      </c>
      <c r="B371" s="12" t="s">
        <v>263</v>
      </c>
      <c r="C371" s="23">
        <v>0</v>
      </c>
      <c r="D371" s="23">
        <v>0</v>
      </c>
      <c r="E371" s="57">
        <v>0</v>
      </c>
      <c r="F371" s="23">
        <v>0</v>
      </c>
      <c r="G371" s="23">
        <v>0</v>
      </c>
      <c r="H371" s="57">
        <v>0</v>
      </c>
      <c r="I371" s="23">
        <v>0</v>
      </c>
      <c r="J371" s="23">
        <v>0</v>
      </c>
      <c r="K371" s="57">
        <v>0</v>
      </c>
      <c r="L371" s="23">
        <v>0</v>
      </c>
      <c r="M371" s="23">
        <v>0</v>
      </c>
      <c r="N371" s="57">
        <v>0</v>
      </c>
      <c r="O371" s="23"/>
      <c r="P371" s="23"/>
      <c r="Q371" s="171"/>
    </row>
    <row r="372" spans="1:17" ht="25.5" x14ac:dyDescent="0.2">
      <c r="A372" s="25">
        <v>6</v>
      </c>
      <c r="B372" s="37" t="s">
        <v>63</v>
      </c>
      <c r="C372" s="17">
        <v>10008000</v>
      </c>
      <c r="D372" s="17">
        <v>3337267.91</v>
      </c>
      <c r="E372" s="56">
        <v>0.3334600229816147</v>
      </c>
      <c r="F372" s="17">
        <v>9682000</v>
      </c>
      <c r="G372" s="17">
        <v>4189146.92</v>
      </c>
      <c r="H372" s="56">
        <v>0.43267371617434414</v>
      </c>
      <c r="I372" s="17">
        <v>17621339</v>
      </c>
      <c r="J372" s="17">
        <v>16611824.140000001</v>
      </c>
      <c r="K372" s="56">
        <v>0.94271066120457703</v>
      </c>
      <c r="L372" s="17">
        <v>74542000</v>
      </c>
      <c r="M372" s="17">
        <v>49585968.009999998</v>
      </c>
      <c r="N372" s="56">
        <v>0.66520844637922238</v>
      </c>
      <c r="O372" s="17">
        <v>21067749</v>
      </c>
      <c r="P372" s="17">
        <v>14685223.550000001</v>
      </c>
      <c r="Q372" s="58">
        <v>0.6970475844381856</v>
      </c>
    </row>
    <row r="373" spans="1:17" ht="38.25" x14ac:dyDescent="0.2">
      <c r="A373" s="25" t="s">
        <v>64</v>
      </c>
      <c r="B373" s="37" t="s">
        <v>65</v>
      </c>
      <c r="C373" s="17">
        <v>1410000</v>
      </c>
      <c r="D373" s="17">
        <v>1258116.2000000002</v>
      </c>
      <c r="E373" s="56">
        <v>0.8922809929078015</v>
      </c>
      <c r="F373" s="17">
        <v>1744000</v>
      </c>
      <c r="G373" s="17">
        <v>1464342</v>
      </c>
      <c r="H373" s="56">
        <v>0.83964564220183491</v>
      </c>
      <c r="I373" s="17">
        <v>1949000</v>
      </c>
      <c r="J373" s="17">
        <v>1466988</v>
      </c>
      <c r="K373" s="56">
        <v>0.75268753206772709</v>
      </c>
      <c r="L373" s="17">
        <v>3092000</v>
      </c>
      <c r="M373" s="17">
        <v>2720610</v>
      </c>
      <c r="N373" s="56">
        <v>0.87988680465717983</v>
      </c>
      <c r="O373" s="17">
        <v>4785000</v>
      </c>
      <c r="P373" s="17">
        <v>3645782</v>
      </c>
      <c r="Q373" s="58">
        <v>0.76191891327063743</v>
      </c>
    </row>
    <row r="374" spans="1:17" ht="25.5" hidden="1" x14ac:dyDescent="0.2">
      <c r="A374" s="25" t="s">
        <v>66</v>
      </c>
      <c r="B374" s="37" t="s">
        <v>67</v>
      </c>
      <c r="C374" s="17">
        <v>0</v>
      </c>
      <c r="D374" s="17">
        <v>0</v>
      </c>
      <c r="E374" s="56">
        <v>0</v>
      </c>
      <c r="F374" s="17">
        <v>0</v>
      </c>
      <c r="G374" s="17">
        <v>0</v>
      </c>
      <c r="H374" s="56">
        <v>0</v>
      </c>
      <c r="I374" s="17">
        <v>0</v>
      </c>
      <c r="J374" s="17">
        <v>0</v>
      </c>
      <c r="K374" s="56">
        <v>0</v>
      </c>
      <c r="L374" s="17">
        <v>0</v>
      </c>
      <c r="M374" s="17">
        <v>0</v>
      </c>
      <c r="N374" s="56">
        <v>0</v>
      </c>
      <c r="O374" s="17"/>
      <c r="P374" s="17"/>
      <c r="Q374" s="58"/>
    </row>
    <row r="375" spans="1:17" hidden="1" x14ac:dyDescent="0.2">
      <c r="A375" s="11" t="s">
        <v>68</v>
      </c>
      <c r="B375" s="12" t="s">
        <v>270</v>
      </c>
      <c r="C375" s="23">
        <v>0</v>
      </c>
      <c r="D375" s="23">
        <v>0</v>
      </c>
      <c r="E375" s="57">
        <v>0</v>
      </c>
      <c r="F375" s="23">
        <v>0</v>
      </c>
      <c r="G375" s="23">
        <v>0</v>
      </c>
      <c r="H375" s="57">
        <v>0</v>
      </c>
      <c r="I375" s="23">
        <v>0</v>
      </c>
      <c r="J375" s="23">
        <v>0</v>
      </c>
      <c r="K375" s="57">
        <v>0</v>
      </c>
      <c r="L375" s="23">
        <v>0</v>
      </c>
      <c r="M375" s="23">
        <v>0</v>
      </c>
      <c r="N375" s="57">
        <v>0</v>
      </c>
      <c r="O375" s="23"/>
      <c r="P375" s="23"/>
      <c r="Q375" s="171"/>
    </row>
    <row r="376" spans="1:17" ht="38.25" hidden="1" x14ac:dyDescent="0.2">
      <c r="A376" s="25" t="s">
        <v>70</v>
      </c>
      <c r="B376" s="37" t="s">
        <v>125</v>
      </c>
      <c r="C376" s="17">
        <v>0</v>
      </c>
      <c r="D376" s="17">
        <v>0</v>
      </c>
      <c r="E376" s="56">
        <v>0</v>
      </c>
      <c r="F376" s="17">
        <v>0</v>
      </c>
      <c r="G376" s="17">
        <v>0</v>
      </c>
      <c r="H376" s="56">
        <v>0</v>
      </c>
      <c r="I376" s="17">
        <v>0</v>
      </c>
      <c r="J376" s="17">
        <v>0</v>
      </c>
      <c r="K376" s="56">
        <v>0</v>
      </c>
      <c r="L376" s="17">
        <v>0</v>
      </c>
      <c r="M376" s="17">
        <v>0</v>
      </c>
      <c r="N376" s="56">
        <v>0</v>
      </c>
      <c r="O376" s="17"/>
      <c r="P376" s="17"/>
      <c r="Q376" s="58"/>
    </row>
    <row r="377" spans="1:17" ht="25.5" hidden="1" x14ac:dyDescent="0.2">
      <c r="A377" s="11" t="s">
        <v>71</v>
      </c>
      <c r="B377" s="12" t="s">
        <v>72</v>
      </c>
      <c r="C377" s="23">
        <v>0</v>
      </c>
      <c r="D377" s="23">
        <v>0</v>
      </c>
      <c r="E377" s="57">
        <v>0</v>
      </c>
      <c r="F377" s="23">
        <v>0</v>
      </c>
      <c r="G377" s="23">
        <v>0</v>
      </c>
      <c r="H377" s="57">
        <v>0</v>
      </c>
      <c r="I377" s="23">
        <v>0</v>
      </c>
      <c r="J377" s="23">
        <v>0</v>
      </c>
      <c r="K377" s="57">
        <v>0</v>
      </c>
      <c r="L377" s="23">
        <v>0</v>
      </c>
      <c r="M377" s="23">
        <v>0</v>
      </c>
      <c r="N377" s="57">
        <v>0</v>
      </c>
      <c r="O377" s="23"/>
      <c r="P377" s="23"/>
      <c r="Q377" s="171"/>
    </row>
    <row r="378" spans="1:17" ht="38.25" hidden="1" x14ac:dyDescent="0.2">
      <c r="A378" s="11" t="s">
        <v>350</v>
      </c>
      <c r="B378" s="12" t="s">
        <v>351</v>
      </c>
      <c r="C378" s="23">
        <v>0</v>
      </c>
      <c r="D378" s="23">
        <v>0</v>
      </c>
      <c r="E378" s="57">
        <v>0</v>
      </c>
      <c r="F378" s="23">
        <v>0</v>
      </c>
      <c r="G378" s="23">
        <v>0</v>
      </c>
      <c r="H378" s="57">
        <v>0</v>
      </c>
      <c r="I378" s="23">
        <v>0</v>
      </c>
      <c r="J378" s="23">
        <v>0</v>
      </c>
      <c r="K378" s="57">
        <v>0</v>
      </c>
      <c r="L378" s="23">
        <v>0</v>
      </c>
      <c r="M378" s="23">
        <v>0</v>
      </c>
      <c r="N378" s="57">
        <v>0</v>
      </c>
      <c r="O378" s="23"/>
      <c r="P378" s="23"/>
      <c r="Q378" s="171"/>
    </row>
    <row r="379" spans="1:17" ht="51" hidden="1" x14ac:dyDescent="0.2">
      <c r="A379" s="11" t="s">
        <v>378</v>
      </c>
      <c r="B379" s="12" t="s">
        <v>379</v>
      </c>
      <c r="C379" s="23">
        <v>0</v>
      </c>
      <c r="D379" s="23">
        <v>0</v>
      </c>
      <c r="E379" s="57">
        <v>0</v>
      </c>
      <c r="F379" s="23">
        <v>0</v>
      </c>
      <c r="G379" s="23">
        <v>0</v>
      </c>
      <c r="H379" s="57">
        <v>0</v>
      </c>
      <c r="I379" s="23">
        <v>0</v>
      </c>
      <c r="J379" s="23">
        <v>0</v>
      </c>
      <c r="K379" s="57">
        <v>0</v>
      </c>
      <c r="L379" s="23">
        <v>0</v>
      </c>
      <c r="M379" s="23">
        <v>0</v>
      </c>
      <c r="N379" s="57">
        <v>0</v>
      </c>
      <c r="O379" s="23"/>
      <c r="P379" s="23"/>
      <c r="Q379" s="171"/>
    </row>
    <row r="380" spans="1:17" ht="25.5" hidden="1" x14ac:dyDescent="0.2">
      <c r="A380" s="11" t="s">
        <v>385</v>
      </c>
      <c r="B380" s="12" t="s">
        <v>386</v>
      </c>
      <c r="C380" s="23">
        <v>0</v>
      </c>
      <c r="D380" s="23">
        <v>0</v>
      </c>
      <c r="E380" s="57">
        <v>0</v>
      </c>
      <c r="F380" s="23">
        <v>0</v>
      </c>
      <c r="G380" s="23">
        <v>0</v>
      </c>
      <c r="H380" s="57">
        <v>0</v>
      </c>
      <c r="I380" s="23">
        <v>0</v>
      </c>
      <c r="J380" s="23">
        <v>0</v>
      </c>
      <c r="K380" s="57">
        <v>0</v>
      </c>
      <c r="L380" s="23">
        <v>0</v>
      </c>
      <c r="M380" s="23">
        <v>0</v>
      </c>
      <c r="N380" s="57">
        <v>0</v>
      </c>
      <c r="O380" s="23"/>
      <c r="P380" s="23"/>
      <c r="Q380" s="171"/>
    </row>
    <row r="381" spans="1:17" ht="38.25" x14ac:dyDescent="0.2">
      <c r="A381" s="25" t="s">
        <v>73</v>
      </c>
      <c r="B381" s="37" t="s">
        <v>124</v>
      </c>
      <c r="C381" s="17">
        <v>1410000</v>
      </c>
      <c r="D381" s="17">
        <v>1258116.2000000002</v>
      </c>
      <c r="E381" s="56">
        <v>0.8922809929078015</v>
      </c>
      <c r="F381" s="17">
        <v>1744000</v>
      </c>
      <c r="G381" s="17">
        <v>1464342</v>
      </c>
      <c r="H381" s="56">
        <v>0.83964564220183491</v>
      </c>
      <c r="I381" s="17">
        <v>1949000</v>
      </c>
      <c r="J381" s="17">
        <v>1466988</v>
      </c>
      <c r="K381" s="56">
        <v>0.75268753206772709</v>
      </c>
      <c r="L381" s="17">
        <v>3092000</v>
      </c>
      <c r="M381" s="17">
        <v>2720610</v>
      </c>
      <c r="N381" s="56">
        <v>0.87988680465717983</v>
      </c>
      <c r="O381" s="17">
        <v>4785000</v>
      </c>
      <c r="P381" s="17">
        <v>3645782</v>
      </c>
      <c r="Q381" s="58">
        <v>0.76191891327063743</v>
      </c>
    </row>
    <row r="382" spans="1:17" ht="38.25" x14ac:dyDescent="0.2">
      <c r="A382" s="11" t="s">
        <v>74</v>
      </c>
      <c r="B382" s="12" t="s">
        <v>352</v>
      </c>
      <c r="C382" s="23">
        <v>876000</v>
      </c>
      <c r="D382" s="23">
        <v>781559.06</v>
      </c>
      <c r="E382" s="57">
        <v>0.89219070776255716</v>
      </c>
      <c r="F382" s="23">
        <v>1083000</v>
      </c>
      <c r="G382" s="23">
        <v>909668</v>
      </c>
      <c r="H382" s="57">
        <v>0.8399519852262235</v>
      </c>
      <c r="I382" s="23">
        <v>1211000</v>
      </c>
      <c r="J382" s="23">
        <v>911313</v>
      </c>
      <c r="K382" s="57">
        <v>0.7525293146160198</v>
      </c>
      <c r="L382" s="23">
        <v>1920000</v>
      </c>
      <c r="M382" s="23">
        <v>1690077</v>
      </c>
      <c r="N382" s="57">
        <v>0.88024843750000004</v>
      </c>
      <c r="O382" s="23">
        <v>3344000</v>
      </c>
      <c r="P382" s="23">
        <v>2515089</v>
      </c>
      <c r="Q382" s="171">
        <v>0.75211991626794261</v>
      </c>
    </row>
    <row r="383" spans="1:17" ht="38.25" x14ac:dyDescent="0.2">
      <c r="A383" s="11" t="s">
        <v>75</v>
      </c>
      <c r="B383" s="12" t="s">
        <v>353</v>
      </c>
      <c r="C383" s="23">
        <v>534000</v>
      </c>
      <c r="D383" s="23">
        <v>476557.14</v>
      </c>
      <c r="E383" s="57">
        <v>0.89242910112359553</v>
      </c>
      <c r="F383" s="23">
        <v>661000</v>
      </c>
      <c r="G383" s="23">
        <v>554674</v>
      </c>
      <c r="H383" s="57">
        <v>0.83914372163388806</v>
      </c>
      <c r="I383" s="23">
        <v>738000</v>
      </c>
      <c r="J383" s="23">
        <v>555675</v>
      </c>
      <c r="K383" s="57">
        <v>0.7529471544715447</v>
      </c>
      <c r="L383" s="23">
        <v>1172000</v>
      </c>
      <c r="M383" s="23">
        <v>1030533</v>
      </c>
      <c r="N383" s="57">
        <v>0.87929436860068255</v>
      </c>
      <c r="O383" s="23">
        <v>1441000</v>
      </c>
      <c r="P383" s="23">
        <v>1130693</v>
      </c>
      <c r="Q383" s="171">
        <v>0.78465857043719645</v>
      </c>
    </row>
    <row r="384" spans="1:17" ht="25.5" hidden="1" x14ac:dyDescent="0.2">
      <c r="A384" s="39" t="s">
        <v>107</v>
      </c>
      <c r="B384" s="37" t="s">
        <v>108</v>
      </c>
      <c r="C384" s="17">
        <v>0</v>
      </c>
      <c r="D384" s="17">
        <v>0</v>
      </c>
      <c r="E384" s="56">
        <v>0</v>
      </c>
      <c r="F384" s="17">
        <v>0</v>
      </c>
      <c r="G384" s="17">
        <v>0</v>
      </c>
      <c r="H384" s="56">
        <v>0</v>
      </c>
      <c r="I384" s="17">
        <v>0</v>
      </c>
      <c r="J384" s="17">
        <v>0</v>
      </c>
      <c r="K384" s="56">
        <v>0</v>
      </c>
      <c r="L384" s="17">
        <v>0</v>
      </c>
      <c r="M384" s="17">
        <v>0</v>
      </c>
      <c r="N384" s="56">
        <v>0</v>
      </c>
      <c r="O384" s="17"/>
      <c r="P384" s="17"/>
      <c r="Q384" s="58"/>
    </row>
    <row r="385" spans="1:17" hidden="1" x14ac:dyDescent="0.2">
      <c r="A385" s="11" t="s">
        <v>264</v>
      </c>
      <c r="B385" s="12" t="s">
        <v>265</v>
      </c>
      <c r="C385" s="23">
        <v>0</v>
      </c>
      <c r="D385" s="23">
        <v>0</v>
      </c>
      <c r="E385" s="57">
        <v>0</v>
      </c>
      <c r="F385" s="23">
        <v>0</v>
      </c>
      <c r="G385" s="23">
        <v>0</v>
      </c>
      <c r="H385" s="57">
        <v>0</v>
      </c>
      <c r="I385" s="23">
        <v>0</v>
      </c>
      <c r="J385" s="23">
        <v>0</v>
      </c>
      <c r="K385" s="57">
        <v>0</v>
      </c>
      <c r="L385" s="23">
        <v>0</v>
      </c>
      <c r="M385" s="23">
        <v>0</v>
      </c>
      <c r="N385" s="57">
        <v>0</v>
      </c>
      <c r="O385" s="23"/>
      <c r="P385" s="23"/>
      <c r="Q385" s="171"/>
    </row>
    <row r="386" spans="1:17" ht="25.5" hidden="1" x14ac:dyDescent="0.2">
      <c r="A386" s="11" t="s">
        <v>291</v>
      </c>
      <c r="B386" s="12" t="s">
        <v>292</v>
      </c>
      <c r="C386" s="23">
        <v>0</v>
      </c>
      <c r="D386" s="23">
        <v>0</v>
      </c>
      <c r="E386" s="57">
        <v>0</v>
      </c>
      <c r="F386" s="23">
        <v>0</v>
      </c>
      <c r="G386" s="23">
        <v>0</v>
      </c>
      <c r="H386" s="57">
        <v>0</v>
      </c>
      <c r="I386" s="23">
        <v>0</v>
      </c>
      <c r="J386" s="23">
        <v>0</v>
      </c>
      <c r="K386" s="57">
        <v>0</v>
      </c>
      <c r="L386" s="23">
        <v>0</v>
      </c>
      <c r="M386" s="23">
        <v>0</v>
      </c>
      <c r="N386" s="57">
        <v>0</v>
      </c>
      <c r="O386" s="23"/>
      <c r="P386" s="23"/>
      <c r="Q386" s="171"/>
    </row>
    <row r="387" spans="1:17" x14ac:dyDescent="0.2">
      <c r="A387" s="11"/>
      <c r="B387" s="12"/>
      <c r="C387" s="23"/>
      <c r="D387" s="23"/>
      <c r="E387" s="57"/>
      <c r="F387" s="23"/>
      <c r="G387" s="23"/>
      <c r="H387" s="57"/>
      <c r="I387" s="23"/>
      <c r="J387" s="23"/>
      <c r="K387" s="57"/>
      <c r="L387" s="23"/>
      <c r="M387" s="23"/>
      <c r="N387" s="57"/>
      <c r="O387" s="23"/>
      <c r="P387" s="23"/>
      <c r="Q387" s="171"/>
    </row>
    <row r="388" spans="1:17" x14ac:dyDescent="0.2">
      <c r="A388" s="39" t="s">
        <v>336</v>
      </c>
      <c r="B388" s="37" t="s">
        <v>338</v>
      </c>
      <c r="C388" s="17">
        <v>6598000</v>
      </c>
      <c r="D388" s="17">
        <v>2079151.71</v>
      </c>
      <c r="E388" s="56">
        <v>0.3151184768111549</v>
      </c>
      <c r="F388" s="17">
        <v>7438000</v>
      </c>
      <c r="G388" s="17">
        <v>2724804.92</v>
      </c>
      <c r="H388" s="56">
        <v>0.36633569776821723</v>
      </c>
      <c r="I388" s="17">
        <v>15472339</v>
      </c>
      <c r="J388" s="17">
        <v>15144836.140000001</v>
      </c>
      <c r="K388" s="56">
        <v>0.97883300902339332</v>
      </c>
      <c r="L388" s="17">
        <v>9000000</v>
      </c>
      <c r="M388" s="17">
        <v>8544931.0099999998</v>
      </c>
      <c r="N388" s="56">
        <v>0.94943677888888889</v>
      </c>
      <c r="O388" s="17">
        <v>16282749</v>
      </c>
      <c r="P388" s="17">
        <v>11039441.550000001</v>
      </c>
      <c r="Q388" s="58">
        <v>0.67798389264613734</v>
      </c>
    </row>
    <row r="389" spans="1:17" x14ac:dyDescent="0.2">
      <c r="A389" s="11" t="s">
        <v>334</v>
      </c>
      <c r="B389" s="12" t="s">
        <v>335</v>
      </c>
      <c r="C389" s="23">
        <v>3000000</v>
      </c>
      <c r="D389" s="23">
        <v>1619798.71</v>
      </c>
      <c r="E389" s="57">
        <v>0.53993290333333332</v>
      </c>
      <c r="F389" s="23">
        <v>3000000</v>
      </c>
      <c r="G389" s="23">
        <v>2639893.92</v>
      </c>
      <c r="H389" s="57">
        <v>0.87996463999999996</v>
      </c>
      <c r="I389" s="23">
        <v>14884339</v>
      </c>
      <c r="J389" s="23">
        <v>14884338.140000001</v>
      </c>
      <c r="K389" s="57">
        <v>0.99999994222114941</v>
      </c>
      <c r="L389" s="23">
        <v>4500000</v>
      </c>
      <c r="M389" s="23">
        <v>4141828.01</v>
      </c>
      <c r="N389" s="57">
        <v>0.92040622444444442</v>
      </c>
      <c r="O389" s="23">
        <v>1671749</v>
      </c>
      <c r="P389" s="23">
        <v>1671748.55</v>
      </c>
      <c r="Q389" s="171">
        <v>0.99999973082083493</v>
      </c>
    </row>
    <row r="390" spans="1:17" x14ac:dyDescent="0.2">
      <c r="A390" s="11" t="s">
        <v>337</v>
      </c>
      <c r="B390" s="12" t="s">
        <v>339</v>
      </c>
      <c r="C390" s="23">
        <v>3598000</v>
      </c>
      <c r="D390" s="23">
        <v>459353</v>
      </c>
      <c r="E390" s="57">
        <v>0.12766898276820457</v>
      </c>
      <c r="F390" s="23">
        <v>4438000</v>
      </c>
      <c r="G390" s="23">
        <v>84911</v>
      </c>
      <c r="H390" s="57">
        <v>1.9132717440288417E-2</v>
      </c>
      <c r="I390" s="23">
        <v>588000</v>
      </c>
      <c r="J390" s="23">
        <v>260498</v>
      </c>
      <c r="K390" s="57">
        <v>0.44302380952380954</v>
      </c>
      <c r="L390" s="23">
        <v>4500000</v>
      </c>
      <c r="M390" s="23">
        <v>4403103</v>
      </c>
      <c r="N390" s="57">
        <v>0.97846733333333336</v>
      </c>
      <c r="O390" s="23">
        <v>14611000</v>
      </c>
      <c r="P390" s="23">
        <v>9367693</v>
      </c>
      <c r="Q390" s="171">
        <v>0.64113975771678877</v>
      </c>
    </row>
    <row r="391" spans="1:17" x14ac:dyDescent="0.2">
      <c r="A391" s="11"/>
      <c r="B391" s="12"/>
      <c r="C391" s="23"/>
      <c r="D391" s="23"/>
      <c r="E391" s="57"/>
      <c r="F391" s="23"/>
      <c r="G391" s="23"/>
      <c r="H391" s="57"/>
      <c r="I391" s="23"/>
      <c r="J391" s="23"/>
      <c r="K391" s="57"/>
      <c r="L391" s="23"/>
      <c r="M391" s="23"/>
      <c r="N391" s="57"/>
      <c r="O391" s="23"/>
      <c r="P391" s="23"/>
      <c r="Q391" s="171"/>
    </row>
    <row r="392" spans="1:17" ht="25.5" x14ac:dyDescent="0.2">
      <c r="A392" s="39" t="s">
        <v>354</v>
      </c>
      <c r="B392" s="37" t="s">
        <v>357</v>
      </c>
      <c r="C392" s="17">
        <v>2000000</v>
      </c>
      <c r="D392" s="17">
        <v>0</v>
      </c>
      <c r="E392" s="56">
        <v>0</v>
      </c>
      <c r="F392" s="17">
        <v>500000</v>
      </c>
      <c r="G392" s="17">
        <v>0</v>
      </c>
      <c r="H392" s="56">
        <v>0</v>
      </c>
      <c r="I392" s="17">
        <v>200000</v>
      </c>
      <c r="J392" s="17">
        <v>0</v>
      </c>
      <c r="K392" s="56">
        <v>0</v>
      </c>
      <c r="L392" s="17">
        <v>62450000</v>
      </c>
      <c r="M392" s="17">
        <v>38320427</v>
      </c>
      <c r="N392" s="56">
        <v>0.61361772618094479</v>
      </c>
      <c r="O392" s="17"/>
      <c r="P392" s="17"/>
      <c r="Q392" s="58"/>
    </row>
    <row r="393" spans="1:17" x14ac:dyDescent="0.2">
      <c r="A393" s="11" t="s">
        <v>355</v>
      </c>
      <c r="B393" s="12" t="s">
        <v>367</v>
      </c>
      <c r="C393" s="23">
        <v>2000000</v>
      </c>
      <c r="D393" s="23">
        <v>0</v>
      </c>
      <c r="E393" s="57">
        <v>0</v>
      </c>
      <c r="F393" s="23">
        <v>500000</v>
      </c>
      <c r="G393" s="23">
        <v>0</v>
      </c>
      <c r="H393" s="57">
        <v>0</v>
      </c>
      <c r="I393" s="23">
        <v>200000</v>
      </c>
      <c r="J393" s="23">
        <v>0</v>
      </c>
      <c r="K393" s="57">
        <v>0</v>
      </c>
      <c r="L393" s="23">
        <v>62450000</v>
      </c>
      <c r="M393" s="23">
        <v>38320427</v>
      </c>
      <c r="N393" s="57">
        <v>0.61361772618094479</v>
      </c>
      <c r="O393" s="23"/>
      <c r="P393" s="23"/>
      <c r="Q393" s="171"/>
    </row>
    <row r="394" spans="1:17" hidden="1" x14ac:dyDescent="0.2">
      <c r="A394" s="11" t="s">
        <v>356</v>
      </c>
      <c r="B394" s="12" t="s">
        <v>368</v>
      </c>
      <c r="C394" s="23">
        <v>0</v>
      </c>
      <c r="D394" s="23">
        <v>0</v>
      </c>
      <c r="E394" s="57">
        <v>0</v>
      </c>
      <c r="F394" s="23">
        <v>0</v>
      </c>
      <c r="G394" s="23">
        <v>0</v>
      </c>
      <c r="H394" s="57">
        <v>0</v>
      </c>
      <c r="I394" s="23">
        <v>0</v>
      </c>
      <c r="J394" s="23">
        <v>0</v>
      </c>
      <c r="K394" s="57">
        <v>0</v>
      </c>
      <c r="L394" s="23">
        <v>0</v>
      </c>
      <c r="M394" s="23">
        <v>0</v>
      </c>
      <c r="N394" s="57">
        <v>0</v>
      </c>
      <c r="O394" s="23"/>
      <c r="P394" s="23"/>
      <c r="Q394" s="171"/>
    </row>
    <row r="395" spans="1:17" hidden="1" x14ac:dyDescent="0.2">
      <c r="A395" s="11"/>
      <c r="B395" s="12"/>
      <c r="C395" s="23"/>
      <c r="D395" s="23"/>
      <c r="E395" s="57">
        <v>0</v>
      </c>
      <c r="F395" s="23"/>
      <c r="G395" s="23"/>
      <c r="H395" s="57">
        <v>0</v>
      </c>
      <c r="I395" s="23"/>
      <c r="J395" s="23"/>
      <c r="K395" s="57">
        <v>0</v>
      </c>
      <c r="L395" s="23"/>
      <c r="M395" s="23"/>
      <c r="N395" s="57">
        <v>0</v>
      </c>
      <c r="O395" s="23"/>
      <c r="P395" s="23"/>
      <c r="Q395" s="171"/>
    </row>
    <row r="396" spans="1:17" ht="25.5" hidden="1" x14ac:dyDescent="0.2">
      <c r="A396" s="39" t="s">
        <v>358</v>
      </c>
      <c r="B396" s="37" t="s">
        <v>362</v>
      </c>
      <c r="C396" s="17">
        <v>0</v>
      </c>
      <c r="D396" s="17">
        <v>0</v>
      </c>
      <c r="E396" s="56">
        <v>0</v>
      </c>
      <c r="F396" s="17">
        <v>0</v>
      </c>
      <c r="G396" s="17">
        <v>0</v>
      </c>
      <c r="H396" s="56">
        <v>0</v>
      </c>
      <c r="I396" s="17">
        <v>0</v>
      </c>
      <c r="J396" s="17">
        <v>0</v>
      </c>
      <c r="K396" s="56">
        <v>0</v>
      </c>
      <c r="L396" s="17">
        <v>0</v>
      </c>
      <c r="M396" s="17">
        <v>0</v>
      </c>
      <c r="N396" s="56">
        <v>0</v>
      </c>
      <c r="O396" s="17"/>
      <c r="P396" s="17"/>
      <c r="Q396" s="58"/>
    </row>
    <row r="397" spans="1:17" ht="25.5" hidden="1" x14ac:dyDescent="0.2">
      <c r="A397" s="39" t="s">
        <v>359</v>
      </c>
      <c r="B397" s="37" t="s">
        <v>363</v>
      </c>
      <c r="C397" s="17">
        <v>0</v>
      </c>
      <c r="D397" s="17">
        <v>0</v>
      </c>
      <c r="E397" s="56">
        <v>0</v>
      </c>
      <c r="F397" s="17">
        <v>0</v>
      </c>
      <c r="G397" s="17">
        <v>0</v>
      </c>
      <c r="H397" s="56">
        <v>0</v>
      </c>
      <c r="I397" s="17">
        <v>0</v>
      </c>
      <c r="J397" s="17">
        <v>0</v>
      </c>
      <c r="K397" s="56">
        <v>0</v>
      </c>
      <c r="L397" s="17">
        <v>0</v>
      </c>
      <c r="M397" s="17">
        <v>0</v>
      </c>
      <c r="N397" s="56">
        <v>0</v>
      </c>
      <c r="O397" s="17"/>
      <c r="P397" s="17"/>
      <c r="Q397" s="58"/>
    </row>
    <row r="398" spans="1:17" ht="51" hidden="1" x14ac:dyDescent="0.2">
      <c r="A398" s="11" t="s">
        <v>360</v>
      </c>
      <c r="B398" s="12" t="s">
        <v>364</v>
      </c>
      <c r="C398" s="23">
        <v>0</v>
      </c>
      <c r="D398" s="23">
        <v>0</v>
      </c>
      <c r="E398" s="57">
        <v>0</v>
      </c>
      <c r="F398" s="23">
        <v>0</v>
      </c>
      <c r="G398" s="23">
        <v>0</v>
      </c>
      <c r="H398" s="57">
        <v>0</v>
      </c>
      <c r="I398" s="23">
        <v>0</v>
      </c>
      <c r="J398" s="23">
        <v>0</v>
      </c>
      <c r="K398" s="57">
        <v>0</v>
      </c>
      <c r="L398" s="23">
        <v>0</v>
      </c>
      <c r="M398" s="23">
        <v>0</v>
      </c>
      <c r="N398" s="57">
        <v>0</v>
      </c>
      <c r="O398" s="23"/>
      <c r="P398" s="23"/>
      <c r="Q398" s="171"/>
    </row>
    <row r="399" spans="1:17" ht="25.5" hidden="1" x14ac:dyDescent="0.2">
      <c r="A399" s="11" t="s">
        <v>361</v>
      </c>
      <c r="B399" s="12" t="s">
        <v>365</v>
      </c>
      <c r="C399" s="23">
        <v>0</v>
      </c>
      <c r="D399" s="23">
        <v>0</v>
      </c>
      <c r="E399" s="57">
        <v>0</v>
      </c>
      <c r="F399" s="23">
        <v>0</v>
      </c>
      <c r="G399" s="23">
        <v>0</v>
      </c>
      <c r="H399" s="57">
        <v>0</v>
      </c>
      <c r="I399" s="23">
        <v>0</v>
      </c>
      <c r="J399" s="23">
        <v>0</v>
      </c>
      <c r="K399" s="57">
        <v>0</v>
      </c>
      <c r="L399" s="23">
        <v>0</v>
      </c>
      <c r="M399" s="23">
        <v>0</v>
      </c>
      <c r="N399" s="57">
        <v>0</v>
      </c>
      <c r="O399" s="23"/>
      <c r="P399" s="23"/>
      <c r="Q399" s="171"/>
    </row>
    <row r="400" spans="1:17" hidden="1" x14ac:dyDescent="0.2">
      <c r="A400" s="11"/>
      <c r="B400" s="12"/>
      <c r="C400" s="23"/>
      <c r="D400" s="23"/>
      <c r="E400" s="57">
        <v>0</v>
      </c>
      <c r="F400" s="23"/>
      <c r="G400" s="23"/>
      <c r="H400" s="57">
        <v>0</v>
      </c>
      <c r="I400" s="23"/>
      <c r="J400" s="23"/>
      <c r="K400" s="57">
        <v>0</v>
      </c>
      <c r="L400" s="23"/>
      <c r="M400" s="23"/>
      <c r="N400" s="57">
        <v>0</v>
      </c>
      <c r="O400" s="23"/>
      <c r="P400" s="23"/>
      <c r="Q400" s="171"/>
    </row>
    <row r="401" spans="1:17" ht="25.5" hidden="1" x14ac:dyDescent="0.2">
      <c r="A401" s="26">
        <v>7</v>
      </c>
      <c r="B401" s="30" t="s">
        <v>109</v>
      </c>
      <c r="C401" s="17">
        <v>0</v>
      </c>
      <c r="D401" s="17">
        <v>0</v>
      </c>
      <c r="E401" s="56">
        <v>0</v>
      </c>
      <c r="F401" s="17">
        <v>0</v>
      </c>
      <c r="G401" s="17">
        <v>0</v>
      </c>
      <c r="H401" s="56">
        <v>0</v>
      </c>
      <c r="I401" s="17">
        <v>0</v>
      </c>
      <c r="J401" s="17">
        <v>0</v>
      </c>
      <c r="K401" s="56">
        <v>0</v>
      </c>
      <c r="L401" s="17">
        <v>0</v>
      </c>
      <c r="M401" s="17">
        <v>0</v>
      </c>
      <c r="N401" s="56">
        <v>0</v>
      </c>
      <c r="O401" s="17"/>
      <c r="P401" s="17"/>
      <c r="Q401" s="58"/>
    </row>
    <row r="402" spans="1:17" ht="38.25" hidden="1" x14ac:dyDescent="0.2">
      <c r="A402" s="26" t="s">
        <v>110</v>
      </c>
      <c r="B402" s="30" t="s">
        <v>112</v>
      </c>
      <c r="C402" s="17">
        <v>0</v>
      </c>
      <c r="D402" s="17">
        <v>0</v>
      </c>
      <c r="E402" s="56">
        <v>0</v>
      </c>
      <c r="F402" s="17">
        <v>0</v>
      </c>
      <c r="G402" s="17">
        <v>0</v>
      </c>
      <c r="H402" s="56">
        <v>0</v>
      </c>
      <c r="I402" s="17">
        <v>0</v>
      </c>
      <c r="J402" s="17">
        <v>0</v>
      </c>
      <c r="K402" s="56">
        <v>0</v>
      </c>
      <c r="L402" s="17">
        <v>0</v>
      </c>
      <c r="M402" s="17">
        <v>0</v>
      </c>
      <c r="N402" s="56">
        <v>0</v>
      </c>
      <c r="O402" s="17"/>
      <c r="P402" s="17"/>
      <c r="Q402" s="58"/>
    </row>
    <row r="403" spans="1:17" ht="38.25" hidden="1" x14ac:dyDescent="0.2">
      <c r="A403" s="26" t="s">
        <v>138</v>
      </c>
      <c r="B403" s="30" t="s">
        <v>140</v>
      </c>
      <c r="C403" s="17">
        <v>0</v>
      </c>
      <c r="D403" s="17">
        <v>0</v>
      </c>
      <c r="E403" s="56">
        <v>0</v>
      </c>
      <c r="F403" s="17">
        <v>0</v>
      </c>
      <c r="G403" s="17">
        <v>0</v>
      </c>
      <c r="H403" s="56">
        <v>0</v>
      </c>
      <c r="I403" s="17">
        <v>0</v>
      </c>
      <c r="J403" s="17">
        <v>0</v>
      </c>
      <c r="K403" s="56">
        <v>0</v>
      </c>
      <c r="L403" s="17">
        <v>0</v>
      </c>
      <c r="M403" s="17">
        <v>0</v>
      </c>
      <c r="N403" s="56">
        <v>0</v>
      </c>
      <c r="O403" s="17"/>
      <c r="P403" s="17"/>
      <c r="Q403" s="58"/>
    </row>
    <row r="404" spans="1:17" hidden="1" x14ac:dyDescent="0.2">
      <c r="A404" s="11" t="s">
        <v>139</v>
      </c>
      <c r="B404" s="12" t="s">
        <v>69</v>
      </c>
      <c r="C404" s="23">
        <v>0</v>
      </c>
      <c r="D404" s="23">
        <v>0</v>
      </c>
      <c r="E404" s="57">
        <v>0</v>
      </c>
      <c r="F404" s="23">
        <v>0</v>
      </c>
      <c r="G404" s="23">
        <v>0</v>
      </c>
      <c r="H404" s="57">
        <v>0</v>
      </c>
      <c r="I404" s="23">
        <v>0</v>
      </c>
      <c r="J404" s="23">
        <v>0</v>
      </c>
      <c r="K404" s="57">
        <v>0</v>
      </c>
      <c r="L404" s="23">
        <v>0</v>
      </c>
      <c r="M404" s="23">
        <v>0</v>
      </c>
      <c r="N404" s="57">
        <v>0</v>
      </c>
      <c r="O404" s="23"/>
      <c r="P404" s="23"/>
      <c r="Q404" s="171"/>
    </row>
    <row r="405" spans="1:17" hidden="1" x14ac:dyDescent="0.2">
      <c r="A405" s="11"/>
      <c r="B405" s="12"/>
      <c r="C405" s="17">
        <v>0</v>
      </c>
      <c r="D405" s="17">
        <v>0</v>
      </c>
      <c r="E405" s="56">
        <v>0</v>
      </c>
      <c r="F405" s="17">
        <v>0</v>
      </c>
      <c r="G405" s="17">
        <v>0</v>
      </c>
      <c r="H405" s="56">
        <v>0</v>
      </c>
      <c r="I405" s="17">
        <v>0</v>
      </c>
      <c r="J405" s="17">
        <v>0</v>
      </c>
      <c r="K405" s="56">
        <v>0</v>
      </c>
      <c r="L405" s="17">
        <v>0</v>
      </c>
      <c r="M405" s="17">
        <v>0</v>
      </c>
      <c r="N405" s="56">
        <v>0</v>
      </c>
      <c r="O405" s="17"/>
      <c r="P405" s="17"/>
      <c r="Q405" s="58"/>
    </row>
    <row r="406" spans="1:17" hidden="1" x14ac:dyDescent="0.2">
      <c r="A406" s="11" t="s">
        <v>111</v>
      </c>
      <c r="B406" s="12"/>
      <c r="C406" s="23"/>
      <c r="D406" s="23"/>
      <c r="E406" s="57">
        <v>0</v>
      </c>
      <c r="F406" s="23"/>
      <c r="G406" s="23"/>
      <c r="H406" s="57">
        <v>0</v>
      </c>
      <c r="I406" s="23"/>
      <c r="J406" s="23"/>
      <c r="K406" s="57">
        <v>0</v>
      </c>
      <c r="L406" s="23"/>
      <c r="M406" s="23"/>
      <c r="N406" s="57">
        <v>0</v>
      </c>
      <c r="O406" s="23"/>
      <c r="P406" s="23"/>
      <c r="Q406" s="171"/>
    </row>
    <row r="407" spans="1:17" hidden="1" x14ac:dyDescent="0.2">
      <c r="A407" s="11"/>
      <c r="B407" s="12"/>
      <c r="C407" s="23">
        <v>0</v>
      </c>
      <c r="D407" s="23">
        <v>0</v>
      </c>
      <c r="E407" s="57">
        <v>0</v>
      </c>
      <c r="F407" s="23">
        <v>0</v>
      </c>
      <c r="G407" s="23">
        <v>0</v>
      </c>
      <c r="H407" s="57">
        <v>0</v>
      </c>
      <c r="I407" s="23">
        <v>0</v>
      </c>
      <c r="J407" s="23">
        <v>0</v>
      </c>
      <c r="K407" s="57">
        <v>0</v>
      </c>
      <c r="L407" s="23">
        <v>0</v>
      </c>
      <c r="M407" s="23">
        <v>0</v>
      </c>
      <c r="N407" s="57">
        <v>0</v>
      </c>
      <c r="O407" s="23"/>
      <c r="P407" s="23"/>
      <c r="Q407" s="171"/>
    </row>
    <row r="408" spans="1:17" ht="38.25" hidden="1" x14ac:dyDescent="0.2">
      <c r="A408" s="26" t="s">
        <v>380</v>
      </c>
      <c r="B408" s="30" t="s">
        <v>382</v>
      </c>
      <c r="C408" s="17">
        <v>0</v>
      </c>
      <c r="D408" s="17">
        <v>0</v>
      </c>
      <c r="E408" s="56">
        <v>0</v>
      </c>
      <c r="F408" s="17">
        <v>0</v>
      </c>
      <c r="G408" s="17">
        <v>0</v>
      </c>
      <c r="H408" s="56">
        <v>0</v>
      </c>
      <c r="I408" s="17">
        <v>0</v>
      </c>
      <c r="J408" s="17">
        <v>0</v>
      </c>
      <c r="K408" s="56">
        <v>0</v>
      </c>
      <c r="L408" s="17">
        <v>0</v>
      </c>
      <c r="M408" s="17">
        <v>0</v>
      </c>
      <c r="N408" s="56">
        <v>0</v>
      </c>
      <c r="O408" s="17"/>
      <c r="P408" s="17"/>
      <c r="Q408" s="58"/>
    </row>
    <row r="409" spans="1:17" ht="38.25" hidden="1" x14ac:dyDescent="0.2">
      <c r="A409" s="11" t="s">
        <v>381</v>
      </c>
      <c r="B409" s="12" t="s">
        <v>383</v>
      </c>
      <c r="C409" s="23">
        <v>0</v>
      </c>
      <c r="D409" s="23">
        <v>0</v>
      </c>
      <c r="E409" s="57">
        <v>0</v>
      </c>
      <c r="F409" s="23">
        <v>0</v>
      </c>
      <c r="G409" s="23">
        <v>0</v>
      </c>
      <c r="H409" s="57">
        <v>0</v>
      </c>
      <c r="I409" s="23">
        <v>0</v>
      </c>
      <c r="J409" s="23">
        <v>0</v>
      </c>
      <c r="K409" s="57">
        <v>0</v>
      </c>
      <c r="L409" s="23">
        <v>0</v>
      </c>
      <c r="M409" s="23">
        <v>0</v>
      </c>
      <c r="N409" s="57">
        <v>0</v>
      </c>
      <c r="O409" s="23"/>
      <c r="P409" s="23"/>
      <c r="Q409" s="171"/>
    </row>
    <row r="410" spans="1:17" hidden="1" x14ac:dyDescent="0.2">
      <c r="A410" s="11"/>
      <c r="B410" s="12"/>
      <c r="C410" s="23"/>
      <c r="D410" s="23"/>
      <c r="E410" s="57"/>
      <c r="F410" s="23"/>
      <c r="G410" s="23"/>
      <c r="H410" s="57"/>
      <c r="I410" s="23"/>
      <c r="J410" s="23"/>
      <c r="K410" s="57"/>
      <c r="L410" s="23"/>
      <c r="M410" s="23"/>
      <c r="N410" s="57"/>
      <c r="O410" s="23"/>
      <c r="P410" s="23"/>
      <c r="Q410" s="171"/>
    </row>
    <row r="411" spans="1:17" hidden="1" x14ac:dyDescent="0.2">
      <c r="A411" s="26">
        <v>8</v>
      </c>
      <c r="B411" s="14"/>
      <c r="C411" s="17">
        <v>0</v>
      </c>
      <c r="D411" s="17">
        <v>0</v>
      </c>
      <c r="E411" s="56">
        <v>0</v>
      </c>
      <c r="F411" s="17">
        <v>0</v>
      </c>
      <c r="G411" s="17">
        <v>0</v>
      </c>
      <c r="H411" s="56">
        <v>0</v>
      </c>
      <c r="I411" s="17">
        <v>0</v>
      </c>
      <c r="J411" s="17">
        <v>0</v>
      </c>
      <c r="K411" s="56">
        <v>0</v>
      </c>
      <c r="L411" s="17">
        <v>2508000</v>
      </c>
      <c r="M411" s="17">
        <v>0</v>
      </c>
      <c r="N411" s="56">
        <v>0</v>
      </c>
      <c r="O411" s="17"/>
      <c r="P411" s="17"/>
      <c r="Q411" s="58"/>
    </row>
    <row r="412" spans="1:17" ht="25.5" hidden="1" x14ac:dyDescent="0.2">
      <c r="A412" s="11" t="s">
        <v>266</v>
      </c>
      <c r="B412" s="12" t="s">
        <v>267</v>
      </c>
      <c r="C412" s="23">
        <v>0</v>
      </c>
      <c r="D412" s="23">
        <v>0</v>
      </c>
      <c r="E412" s="57">
        <v>0</v>
      </c>
      <c r="F412" s="23">
        <v>0</v>
      </c>
      <c r="G412" s="23">
        <v>0</v>
      </c>
      <c r="H412" s="57">
        <v>0</v>
      </c>
      <c r="I412" s="23">
        <v>0</v>
      </c>
      <c r="J412" s="23">
        <v>0</v>
      </c>
      <c r="K412" s="57">
        <v>0</v>
      </c>
      <c r="L412" s="23">
        <v>0</v>
      </c>
      <c r="M412" s="23">
        <v>0</v>
      </c>
      <c r="N412" s="57">
        <v>0</v>
      </c>
      <c r="O412" s="23"/>
      <c r="P412" s="23"/>
      <c r="Q412" s="171"/>
    </row>
    <row r="413" spans="1:17" ht="25.5" hidden="1" x14ac:dyDescent="0.2">
      <c r="A413" s="11" t="s">
        <v>268</v>
      </c>
      <c r="B413" s="12" t="s">
        <v>269</v>
      </c>
      <c r="C413" s="23">
        <v>0</v>
      </c>
      <c r="D413" s="23">
        <v>0</v>
      </c>
      <c r="E413" s="57">
        <v>0</v>
      </c>
      <c r="F413" s="23">
        <v>0</v>
      </c>
      <c r="G413" s="23">
        <v>0</v>
      </c>
      <c r="H413" s="57">
        <v>0</v>
      </c>
      <c r="I413" s="23">
        <v>0</v>
      </c>
      <c r="J413" s="23">
        <v>0</v>
      </c>
      <c r="K413" s="57">
        <v>0</v>
      </c>
      <c r="L413" s="23">
        <v>2508000</v>
      </c>
      <c r="M413" s="23">
        <v>0</v>
      </c>
      <c r="N413" s="57">
        <v>0</v>
      </c>
      <c r="O413" s="23"/>
      <c r="P413" s="23"/>
      <c r="Q413" s="171"/>
    </row>
    <row r="414" spans="1:17" hidden="1" x14ac:dyDescent="0.2">
      <c r="A414" s="26">
        <v>9</v>
      </c>
      <c r="B414" s="30" t="s">
        <v>76</v>
      </c>
      <c r="C414" s="17">
        <v>0</v>
      </c>
      <c r="D414" s="17">
        <v>0</v>
      </c>
      <c r="E414" s="56">
        <v>0</v>
      </c>
      <c r="F414" s="17">
        <v>0</v>
      </c>
      <c r="G414" s="17">
        <v>0</v>
      </c>
      <c r="H414" s="56">
        <v>0</v>
      </c>
      <c r="I414" s="17">
        <v>0</v>
      </c>
      <c r="J414" s="17">
        <v>0</v>
      </c>
      <c r="K414" s="56">
        <v>0</v>
      </c>
      <c r="L414" s="17">
        <v>0</v>
      </c>
      <c r="M414" s="17">
        <v>0</v>
      </c>
      <c r="N414" s="56">
        <v>0</v>
      </c>
      <c r="O414" s="17"/>
      <c r="P414" s="17"/>
      <c r="Q414" s="58"/>
    </row>
    <row r="415" spans="1:17" ht="25.5" hidden="1" x14ac:dyDescent="0.2">
      <c r="A415" s="26" t="s">
        <v>77</v>
      </c>
      <c r="B415" s="30" t="s">
        <v>78</v>
      </c>
      <c r="C415" s="17">
        <v>0</v>
      </c>
      <c r="D415" s="17">
        <v>0</v>
      </c>
      <c r="E415" s="56">
        <v>0</v>
      </c>
      <c r="F415" s="17">
        <v>0</v>
      </c>
      <c r="G415" s="17">
        <v>0</v>
      </c>
      <c r="H415" s="56">
        <v>0</v>
      </c>
      <c r="I415" s="17">
        <v>0</v>
      </c>
      <c r="J415" s="17">
        <v>0</v>
      </c>
      <c r="K415" s="56">
        <v>0</v>
      </c>
      <c r="L415" s="17">
        <v>0</v>
      </c>
      <c r="M415" s="17">
        <v>0</v>
      </c>
      <c r="N415" s="56">
        <v>0</v>
      </c>
      <c r="O415" s="17"/>
      <c r="P415" s="17"/>
      <c r="Q415" s="58"/>
    </row>
    <row r="416" spans="1:17" ht="25.5" hidden="1" x14ac:dyDescent="0.2">
      <c r="A416" s="11" t="s">
        <v>79</v>
      </c>
      <c r="B416" s="12" t="s">
        <v>80</v>
      </c>
      <c r="C416" s="23">
        <v>0</v>
      </c>
      <c r="D416" s="23">
        <v>0</v>
      </c>
      <c r="E416" s="57">
        <v>0</v>
      </c>
      <c r="F416" s="23">
        <v>0</v>
      </c>
      <c r="G416" s="23">
        <v>0</v>
      </c>
      <c r="H416" s="57">
        <v>0</v>
      </c>
      <c r="I416" s="23">
        <v>0</v>
      </c>
      <c r="J416" s="23">
        <v>0</v>
      </c>
      <c r="K416" s="57">
        <v>0</v>
      </c>
      <c r="L416" s="23">
        <v>0</v>
      </c>
      <c r="M416" s="23">
        <v>0</v>
      </c>
      <c r="N416" s="57">
        <v>0</v>
      </c>
      <c r="O416" s="23"/>
      <c r="P416" s="23"/>
      <c r="Q416" s="171"/>
    </row>
    <row r="417" spans="1:17" ht="38.25" hidden="1" x14ac:dyDescent="0.2">
      <c r="A417" s="11" t="s">
        <v>81</v>
      </c>
      <c r="B417" s="12" t="s">
        <v>82</v>
      </c>
      <c r="C417" s="23">
        <v>0</v>
      </c>
      <c r="D417" s="23">
        <v>0</v>
      </c>
      <c r="E417" s="57">
        <v>0</v>
      </c>
      <c r="F417" s="23">
        <v>0</v>
      </c>
      <c r="G417" s="23">
        <v>0</v>
      </c>
      <c r="H417" s="57">
        <v>0</v>
      </c>
      <c r="I417" s="23">
        <v>0</v>
      </c>
      <c r="J417" s="23">
        <v>0</v>
      </c>
      <c r="K417" s="57">
        <v>0</v>
      </c>
      <c r="L417" s="23">
        <v>0</v>
      </c>
      <c r="M417" s="23">
        <v>0</v>
      </c>
      <c r="N417" s="57">
        <v>0</v>
      </c>
      <c r="O417" s="23"/>
      <c r="P417" s="23"/>
      <c r="Q417" s="171"/>
    </row>
    <row r="418" spans="1:17" x14ac:dyDescent="0.2">
      <c r="E418" s="80"/>
      <c r="H418" s="80"/>
      <c r="K418" s="80"/>
      <c r="N418" s="80"/>
      <c r="P418" s="4"/>
      <c r="Q418" s="74"/>
    </row>
    <row r="419" spans="1:17" ht="14.25" x14ac:dyDescent="0.2">
      <c r="A419" s="97" t="s">
        <v>369</v>
      </c>
      <c r="B419" s="98"/>
      <c r="C419" s="61">
        <v>0</v>
      </c>
      <c r="D419" s="61">
        <v>0</v>
      </c>
      <c r="E419" s="79">
        <v>0</v>
      </c>
      <c r="F419" s="61">
        <v>0</v>
      </c>
      <c r="G419" s="61">
        <v>0</v>
      </c>
      <c r="H419" s="79">
        <v>0</v>
      </c>
      <c r="I419" s="61">
        <v>0</v>
      </c>
      <c r="J419" s="61">
        <v>0</v>
      </c>
      <c r="K419" s="79">
        <v>0</v>
      </c>
      <c r="L419" s="61">
        <v>0</v>
      </c>
      <c r="M419" s="61">
        <v>0</v>
      </c>
      <c r="N419" s="79">
        <v>0</v>
      </c>
      <c r="O419" s="61"/>
      <c r="P419" s="61"/>
      <c r="Q419" s="75"/>
    </row>
    <row r="420" spans="1:17" x14ac:dyDescent="0.2">
      <c r="A420" s="7" t="s">
        <v>277</v>
      </c>
      <c r="B420" s="6"/>
      <c r="C420" s="17">
        <v>7282538000</v>
      </c>
      <c r="D420" s="17">
        <v>6703488510.6800003</v>
      </c>
      <c r="E420" s="56">
        <v>0.9204879549794317</v>
      </c>
      <c r="F420" s="17">
        <v>7561863000</v>
      </c>
      <c r="G420" s="17">
        <v>6886600265.7600002</v>
      </c>
      <c r="H420" s="56">
        <v>0.91070153820030864</v>
      </c>
      <c r="I420" s="17">
        <v>7882198458</v>
      </c>
      <c r="J420" s="17">
        <v>7486494745.829999</v>
      </c>
      <c r="K420" s="56">
        <v>0.94979779889094473</v>
      </c>
      <c r="L420" s="17">
        <v>8836490795</v>
      </c>
      <c r="M420" s="17">
        <v>8344869694.1999998</v>
      </c>
      <c r="N420" s="56">
        <v>0.94436466780702388</v>
      </c>
      <c r="O420" s="17">
        <v>9259897000</v>
      </c>
      <c r="P420" s="17">
        <v>8638418772.0400009</v>
      </c>
      <c r="Q420" s="58">
        <v>0.93288497399485126</v>
      </c>
    </row>
    <row r="421" spans="1:17" x14ac:dyDescent="0.2">
      <c r="A421" s="20">
        <v>0</v>
      </c>
      <c r="B421" s="21" t="s">
        <v>1</v>
      </c>
      <c r="C421" s="17">
        <v>6122188000</v>
      </c>
      <c r="D421" s="17">
        <v>5826899791.1700001</v>
      </c>
      <c r="E421" s="56">
        <v>0.95176753656862545</v>
      </c>
      <c r="F421" s="17">
        <v>6545985000</v>
      </c>
      <c r="G421" s="17">
        <v>6048967811.9200001</v>
      </c>
      <c r="H421" s="56">
        <v>0.92407297174069292</v>
      </c>
      <c r="I421" s="17">
        <v>6672284185</v>
      </c>
      <c r="J421" s="17">
        <v>6393842016.5799999</v>
      </c>
      <c r="K421" s="56">
        <v>0.95826883857165923</v>
      </c>
      <c r="L421" s="17">
        <v>7354360795</v>
      </c>
      <c r="M421" s="17">
        <v>7062099437.5799999</v>
      </c>
      <c r="N421" s="56">
        <v>0.96026012789327664</v>
      </c>
      <c r="O421" s="17">
        <v>7818701000</v>
      </c>
      <c r="P421" s="17">
        <v>7361350377.2299995</v>
      </c>
      <c r="Q421" s="58">
        <v>0.9415055489690678</v>
      </c>
    </row>
    <row r="422" spans="1:17" x14ac:dyDescent="0.2">
      <c r="A422" s="20" t="s">
        <v>293</v>
      </c>
      <c r="B422" s="21"/>
      <c r="C422" s="17">
        <v>2166187000</v>
      </c>
      <c r="D422" s="17">
        <v>2083440421.23</v>
      </c>
      <c r="E422" s="56">
        <v>0.96180081462496081</v>
      </c>
      <c r="F422" s="17">
        <v>2285864000</v>
      </c>
      <c r="G422" s="17">
        <v>2118982366.78</v>
      </c>
      <c r="H422" s="56">
        <v>0.92699406735483825</v>
      </c>
      <c r="I422" s="17">
        <v>2335212513</v>
      </c>
      <c r="J422" s="17">
        <v>2245558082.7399998</v>
      </c>
      <c r="K422" s="56">
        <v>0.96160759255917871</v>
      </c>
      <c r="L422" s="17">
        <v>2564151795</v>
      </c>
      <c r="M422" s="17">
        <v>2488887125</v>
      </c>
      <c r="N422" s="56">
        <v>0.97064734227249605</v>
      </c>
      <c r="O422" s="17">
        <v>2717972000</v>
      </c>
      <c r="P422" s="17">
        <v>2560510894.6100001</v>
      </c>
      <c r="Q422" s="58">
        <v>0.94206669333238169</v>
      </c>
    </row>
    <row r="423" spans="1:17" x14ac:dyDescent="0.2">
      <c r="A423" s="10" t="s">
        <v>294</v>
      </c>
      <c r="B423" s="12" t="s">
        <v>295</v>
      </c>
      <c r="C423" s="23">
        <v>2166187000</v>
      </c>
      <c r="D423" s="23">
        <v>2083440421.23</v>
      </c>
      <c r="E423" s="57">
        <v>0.96180081462496081</v>
      </c>
      <c r="F423" s="23">
        <v>2285864000</v>
      </c>
      <c r="G423" s="23">
        <v>2118982366.78</v>
      </c>
      <c r="H423" s="57">
        <v>0.92699406735483825</v>
      </c>
      <c r="I423" s="23">
        <v>2329500263</v>
      </c>
      <c r="J423" s="23">
        <v>2242229699.0799999</v>
      </c>
      <c r="K423" s="57">
        <v>0.96253678726457392</v>
      </c>
      <c r="L423" s="23">
        <v>2559151795</v>
      </c>
      <c r="M423" s="23">
        <v>2485908391</v>
      </c>
      <c r="N423" s="57">
        <v>0.97137981258356731</v>
      </c>
      <c r="O423" s="23">
        <v>2709972000</v>
      </c>
      <c r="P423" s="23">
        <v>2553928320.1100001</v>
      </c>
      <c r="Q423" s="171">
        <v>0.94241871137782973</v>
      </c>
    </row>
    <row r="424" spans="1:17" hidden="1" x14ac:dyDescent="0.2">
      <c r="A424" s="10" t="s">
        <v>371</v>
      </c>
      <c r="B424" s="12" t="s">
        <v>372</v>
      </c>
      <c r="C424" s="23">
        <v>0</v>
      </c>
      <c r="D424" s="23">
        <v>0</v>
      </c>
      <c r="E424" s="57">
        <v>0</v>
      </c>
      <c r="F424" s="23">
        <v>0</v>
      </c>
      <c r="G424" s="23">
        <v>0</v>
      </c>
      <c r="H424" s="57">
        <v>0</v>
      </c>
      <c r="I424" s="23">
        <v>0</v>
      </c>
      <c r="J424" s="23">
        <v>0</v>
      </c>
      <c r="K424" s="57">
        <v>0</v>
      </c>
      <c r="L424" s="23">
        <v>0</v>
      </c>
      <c r="M424" s="23">
        <v>0</v>
      </c>
      <c r="N424" s="57">
        <v>0</v>
      </c>
      <c r="O424" s="23"/>
      <c r="P424" s="23"/>
      <c r="Q424" s="171"/>
    </row>
    <row r="425" spans="1:17" x14ac:dyDescent="0.2">
      <c r="A425" s="10" t="s">
        <v>296</v>
      </c>
      <c r="B425" s="12" t="s">
        <v>297</v>
      </c>
      <c r="C425" s="23">
        <v>0</v>
      </c>
      <c r="D425" s="23">
        <v>0</v>
      </c>
      <c r="E425" s="57">
        <v>0</v>
      </c>
      <c r="F425" s="23">
        <v>0</v>
      </c>
      <c r="G425" s="23">
        <v>0</v>
      </c>
      <c r="H425" s="57">
        <v>0</v>
      </c>
      <c r="I425" s="23">
        <v>5712250</v>
      </c>
      <c r="J425" s="23">
        <v>3328383.66</v>
      </c>
      <c r="K425" s="57">
        <v>0.58267471836841878</v>
      </c>
      <c r="L425" s="23">
        <v>5000000</v>
      </c>
      <c r="M425" s="23">
        <v>2978734</v>
      </c>
      <c r="N425" s="57">
        <v>0.59574680000000002</v>
      </c>
      <c r="O425" s="23">
        <v>8000000</v>
      </c>
      <c r="P425" s="23">
        <v>6582574.5</v>
      </c>
      <c r="Q425" s="171">
        <v>0.82282181249999997</v>
      </c>
    </row>
    <row r="426" spans="1:17" ht="25.5" x14ac:dyDescent="0.2">
      <c r="A426" s="20" t="s">
        <v>2</v>
      </c>
      <c r="B426" s="21" t="s">
        <v>3</v>
      </c>
      <c r="C426" s="17">
        <v>14000000</v>
      </c>
      <c r="D426" s="17">
        <v>11679767.82</v>
      </c>
      <c r="E426" s="56">
        <v>0.83426913000000003</v>
      </c>
      <c r="F426" s="17">
        <v>14000000</v>
      </c>
      <c r="G426" s="17">
        <v>11213867.68</v>
      </c>
      <c r="H426" s="56">
        <v>0.8009905485714286</v>
      </c>
      <c r="I426" s="17">
        <v>16500000</v>
      </c>
      <c r="J426" s="17">
        <v>15494152.5</v>
      </c>
      <c r="K426" s="56">
        <v>0.93903954545454549</v>
      </c>
      <c r="L426" s="17">
        <v>20000000</v>
      </c>
      <c r="M426" s="17">
        <v>18374923.18</v>
      </c>
      <c r="N426" s="56">
        <v>0.91874615900000001</v>
      </c>
      <c r="O426" s="17">
        <v>14000000</v>
      </c>
      <c r="P426" s="17">
        <v>13088321.800000001</v>
      </c>
      <c r="Q426" s="58">
        <v>0.93488012857142866</v>
      </c>
    </row>
    <row r="427" spans="1:17" x14ac:dyDescent="0.2">
      <c r="A427" s="10" t="s">
        <v>298</v>
      </c>
      <c r="B427" s="12" t="s">
        <v>299</v>
      </c>
      <c r="C427" s="23">
        <v>14000000</v>
      </c>
      <c r="D427" s="23">
        <v>11679767.82</v>
      </c>
      <c r="E427" s="57">
        <v>0.83426913000000003</v>
      </c>
      <c r="F427" s="23">
        <v>14000000</v>
      </c>
      <c r="G427" s="23">
        <v>11213867.68</v>
      </c>
      <c r="H427" s="57">
        <v>0.8009905485714286</v>
      </c>
      <c r="I427" s="23">
        <v>16500000</v>
      </c>
      <c r="J427" s="23">
        <v>15494152.5</v>
      </c>
      <c r="K427" s="57">
        <v>0.93903954545454549</v>
      </c>
      <c r="L427" s="23">
        <v>20000000</v>
      </c>
      <c r="M427" s="23">
        <v>18374923.18</v>
      </c>
      <c r="N427" s="57">
        <v>0.91874615900000001</v>
      </c>
      <c r="O427" s="23">
        <v>14000000</v>
      </c>
      <c r="P427" s="23">
        <v>13088321.800000001</v>
      </c>
      <c r="Q427" s="171">
        <v>0.93488012857142866</v>
      </c>
    </row>
    <row r="428" spans="1:17" hidden="1" x14ac:dyDescent="0.2">
      <c r="A428" s="10" t="s">
        <v>373</v>
      </c>
      <c r="B428" s="12" t="s">
        <v>374</v>
      </c>
      <c r="C428" s="23">
        <v>0</v>
      </c>
      <c r="D428" s="23">
        <v>0</v>
      </c>
      <c r="E428" s="57">
        <v>0</v>
      </c>
      <c r="F428" s="23">
        <v>0</v>
      </c>
      <c r="G428" s="23">
        <v>0</v>
      </c>
      <c r="H428" s="57">
        <v>0</v>
      </c>
      <c r="I428" s="23">
        <v>0</v>
      </c>
      <c r="J428" s="23">
        <v>0</v>
      </c>
      <c r="K428" s="57">
        <v>0</v>
      </c>
      <c r="L428" s="23">
        <v>0</v>
      </c>
      <c r="M428" s="23">
        <v>0</v>
      </c>
      <c r="N428" s="57">
        <v>0</v>
      </c>
      <c r="O428" s="23"/>
      <c r="P428" s="23"/>
      <c r="Q428" s="171"/>
    </row>
    <row r="429" spans="1:17" hidden="1" x14ac:dyDescent="0.2">
      <c r="A429" s="10" t="s">
        <v>300</v>
      </c>
      <c r="B429" s="12" t="s">
        <v>301</v>
      </c>
      <c r="C429" s="23">
        <v>0</v>
      </c>
      <c r="D429" s="23">
        <v>0</v>
      </c>
      <c r="E429" s="57">
        <v>0</v>
      </c>
      <c r="F429" s="23">
        <v>0</v>
      </c>
      <c r="G429" s="23">
        <v>0</v>
      </c>
      <c r="H429" s="57">
        <v>0</v>
      </c>
      <c r="I429" s="23">
        <v>0</v>
      </c>
      <c r="J429" s="23">
        <v>0</v>
      </c>
      <c r="K429" s="57">
        <v>0</v>
      </c>
      <c r="L429" s="23">
        <v>0</v>
      </c>
      <c r="M429" s="23">
        <v>0</v>
      </c>
      <c r="N429" s="57">
        <v>0</v>
      </c>
      <c r="O429" s="23"/>
      <c r="P429" s="23"/>
      <c r="Q429" s="171"/>
    </row>
    <row r="430" spans="1:17" hidden="1" x14ac:dyDescent="0.2">
      <c r="A430" s="10" t="s">
        <v>303</v>
      </c>
      <c r="B430" s="12" t="s">
        <v>302</v>
      </c>
      <c r="C430" s="23">
        <v>0</v>
      </c>
      <c r="D430" s="23">
        <v>0</v>
      </c>
      <c r="E430" s="57">
        <v>0</v>
      </c>
      <c r="F430" s="23">
        <v>0</v>
      </c>
      <c r="G430" s="23">
        <v>0</v>
      </c>
      <c r="H430" s="57">
        <v>0</v>
      </c>
      <c r="I430" s="23">
        <v>0</v>
      </c>
      <c r="J430" s="23">
        <v>0</v>
      </c>
      <c r="K430" s="57">
        <v>0</v>
      </c>
      <c r="L430" s="23">
        <v>0</v>
      </c>
      <c r="M430" s="23">
        <v>0</v>
      </c>
      <c r="N430" s="57">
        <v>0</v>
      </c>
      <c r="O430" s="23"/>
      <c r="P430" s="23"/>
      <c r="Q430" s="171"/>
    </row>
    <row r="431" spans="1:17" hidden="1" x14ac:dyDescent="0.2">
      <c r="A431" s="10" t="s">
        <v>4</v>
      </c>
      <c r="B431" s="12" t="s">
        <v>276</v>
      </c>
      <c r="C431" s="23">
        <v>0</v>
      </c>
      <c r="D431" s="23">
        <v>0</v>
      </c>
      <c r="E431" s="57">
        <v>0</v>
      </c>
      <c r="F431" s="23">
        <v>0</v>
      </c>
      <c r="G431" s="23">
        <v>0</v>
      </c>
      <c r="H431" s="57">
        <v>0</v>
      </c>
      <c r="I431" s="23">
        <v>0</v>
      </c>
      <c r="J431" s="23">
        <v>0</v>
      </c>
      <c r="K431" s="57">
        <v>0</v>
      </c>
      <c r="L431" s="23">
        <v>0</v>
      </c>
      <c r="M431" s="23">
        <v>0</v>
      </c>
      <c r="N431" s="57">
        <v>0</v>
      </c>
      <c r="O431" s="23"/>
      <c r="P431" s="23"/>
      <c r="Q431" s="171"/>
    </row>
    <row r="432" spans="1:17" x14ac:dyDescent="0.2">
      <c r="A432" s="20" t="s">
        <v>308</v>
      </c>
      <c r="B432" s="21"/>
      <c r="C432" s="17">
        <v>2989501000</v>
      </c>
      <c r="D432" s="17">
        <v>2892385285.1199999</v>
      </c>
      <c r="E432" s="56">
        <v>0.96751440629054808</v>
      </c>
      <c r="F432" s="17">
        <v>3262744000</v>
      </c>
      <c r="G432" s="17">
        <v>3010134916.46</v>
      </c>
      <c r="H432" s="56">
        <v>0.92257771877291017</v>
      </c>
      <c r="I432" s="17">
        <v>3302908621</v>
      </c>
      <c r="J432" s="17">
        <v>3191080811.3399997</v>
      </c>
      <c r="K432" s="56">
        <v>0.96614262685046881</v>
      </c>
      <c r="L432" s="17">
        <v>3652521000</v>
      </c>
      <c r="M432" s="17">
        <v>3513052255.3999996</v>
      </c>
      <c r="N432" s="56">
        <v>0.96181575832144417</v>
      </c>
      <c r="O432" s="17">
        <v>3902644000</v>
      </c>
      <c r="P432" s="17">
        <v>3685772417.8200002</v>
      </c>
      <c r="Q432" s="58">
        <v>0.94442957590290078</v>
      </c>
    </row>
    <row r="433" spans="1:17" x14ac:dyDescent="0.2">
      <c r="A433" s="10" t="s">
        <v>342</v>
      </c>
      <c r="B433" s="12" t="s">
        <v>344</v>
      </c>
      <c r="C433" s="23">
        <v>487443000</v>
      </c>
      <c r="D433" s="23">
        <v>463484227.43000001</v>
      </c>
      <c r="E433" s="57">
        <v>0.95084805285951379</v>
      </c>
      <c r="F433" s="23">
        <v>552734000</v>
      </c>
      <c r="G433" s="23">
        <v>504977055.88999999</v>
      </c>
      <c r="H433" s="57">
        <v>0.91359868560645807</v>
      </c>
      <c r="I433" s="23">
        <v>562874277</v>
      </c>
      <c r="J433" s="23">
        <v>549042710.29999995</v>
      </c>
      <c r="K433" s="57">
        <v>0.97542689857188114</v>
      </c>
      <c r="L433" s="23">
        <v>633386000</v>
      </c>
      <c r="M433" s="23">
        <v>600111792.52999997</v>
      </c>
      <c r="N433" s="57">
        <v>0.9474661462836248</v>
      </c>
      <c r="O433" s="23">
        <v>681434000</v>
      </c>
      <c r="P433" s="23">
        <v>644301491.09000003</v>
      </c>
      <c r="Q433" s="171">
        <v>0.94550828266567277</v>
      </c>
    </row>
    <row r="434" spans="1:17" ht="25.5" x14ac:dyDescent="0.2">
      <c r="A434" s="10" t="s">
        <v>343</v>
      </c>
      <c r="B434" s="12" t="s">
        <v>345</v>
      </c>
      <c r="C434" s="23">
        <v>1425201000</v>
      </c>
      <c r="D434" s="23">
        <v>1380522718.52</v>
      </c>
      <c r="E434" s="57">
        <v>0.96865124183887041</v>
      </c>
      <c r="F434" s="23">
        <v>1515784000</v>
      </c>
      <c r="G434" s="23">
        <v>1394064528.3900001</v>
      </c>
      <c r="H434" s="57">
        <v>0.91969866972471015</v>
      </c>
      <c r="I434" s="23">
        <v>1529795995</v>
      </c>
      <c r="J434" s="23">
        <v>1468985354.55</v>
      </c>
      <c r="K434" s="57">
        <v>0.96024918312719199</v>
      </c>
      <c r="L434" s="23">
        <v>1693877000</v>
      </c>
      <c r="M434" s="23">
        <v>1630954815.46</v>
      </c>
      <c r="N434" s="57">
        <v>0.96285315607921951</v>
      </c>
      <c r="O434" s="23">
        <v>1783477000</v>
      </c>
      <c r="P434" s="23">
        <v>1669911068.3699999</v>
      </c>
      <c r="Q434" s="171">
        <v>0.93632329902207867</v>
      </c>
    </row>
    <row r="435" spans="1:17" x14ac:dyDescent="0.2">
      <c r="A435" s="10" t="s">
        <v>304</v>
      </c>
      <c r="B435" s="12" t="s">
        <v>306</v>
      </c>
      <c r="C435" s="23">
        <v>391000000</v>
      </c>
      <c r="D435" s="23">
        <v>383204456.43000001</v>
      </c>
      <c r="E435" s="57">
        <v>0.98006254841432228</v>
      </c>
      <c r="F435" s="23">
        <v>432860000</v>
      </c>
      <c r="G435" s="23">
        <v>398000165.88999999</v>
      </c>
      <c r="H435" s="57">
        <v>0.91946626135471055</v>
      </c>
      <c r="I435" s="23">
        <v>440540303</v>
      </c>
      <c r="J435" s="23">
        <v>419140871.25999999</v>
      </c>
      <c r="K435" s="57">
        <v>0.95142457660678548</v>
      </c>
      <c r="L435" s="23">
        <v>483276000</v>
      </c>
      <c r="M435" s="23">
        <v>459661331.73000002</v>
      </c>
      <c r="N435" s="57">
        <v>0.95113626939885287</v>
      </c>
      <c r="O435" s="23">
        <v>514000000</v>
      </c>
      <c r="P435" s="23">
        <v>488467856.22000003</v>
      </c>
      <c r="Q435" s="171">
        <v>0.95032656852140085</v>
      </c>
    </row>
    <row r="436" spans="1:17" x14ac:dyDescent="0.2">
      <c r="A436" s="10" t="s">
        <v>346</v>
      </c>
      <c r="B436" s="12" t="s">
        <v>347</v>
      </c>
      <c r="C436" s="23">
        <v>317000000</v>
      </c>
      <c r="D436" s="23">
        <v>315812922.06</v>
      </c>
      <c r="E436" s="57">
        <v>0.99625527463722396</v>
      </c>
      <c r="F436" s="23">
        <v>363000000</v>
      </c>
      <c r="G436" s="23">
        <v>344703549.38999999</v>
      </c>
      <c r="H436" s="57">
        <v>0.94959655479338834</v>
      </c>
      <c r="I436" s="23">
        <v>366000000</v>
      </c>
      <c r="J436" s="23">
        <v>359673572.85000002</v>
      </c>
      <c r="K436" s="57">
        <v>0.98271467991803285</v>
      </c>
      <c r="L436" s="23">
        <v>391000000</v>
      </c>
      <c r="M436" s="23">
        <v>384200588.98000002</v>
      </c>
      <c r="N436" s="57">
        <v>0.98261020199488491</v>
      </c>
      <c r="O436" s="23">
        <v>440000000</v>
      </c>
      <c r="P436" s="23">
        <v>424475810.02999997</v>
      </c>
      <c r="Q436" s="171">
        <v>0.96471775006818172</v>
      </c>
    </row>
    <row r="437" spans="1:17" x14ac:dyDescent="0.2">
      <c r="A437" s="10" t="s">
        <v>305</v>
      </c>
      <c r="B437" s="12" t="s">
        <v>307</v>
      </c>
      <c r="C437" s="23">
        <v>368857000</v>
      </c>
      <c r="D437" s="23">
        <v>349360960.68000001</v>
      </c>
      <c r="E437" s="57">
        <v>0.9471447218840906</v>
      </c>
      <c r="F437" s="23">
        <v>398366000</v>
      </c>
      <c r="G437" s="23">
        <v>368389616.89999998</v>
      </c>
      <c r="H437" s="57">
        <v>0.92475165275148974</v>
      </c>
      <c r="I437" s="23">
        <v>403698046</v>
      </c>
      <c r="J437" s="23">
        <v>394238302.38</v>
      </c>
      <c r="K437" s="57">
        <v>0.97656727914903008</v>
      </c>
      <c r="L437" s="23">
        <v>450982000</v>
      </c>
      <c r="M437" s="23">
        <v>438123726.69999999</v>
      </c>
      <c r="N437" s="57">
        <v>0.97148827824613837</v>
      </c>
      <c r="O437" s="23">
        <v>483733000</v>
      </c>
      <c r="P437" s="23">
        <v>458616192.11000001</v>
      </c>
      <c r="Q437" s="171">
        <v>0.94807712541836098</v>
      </c>
    </row>
    <row r="438" spans="1:17" x14ac:dyDescent="0.2">
      <c r="A438" s="20" t="s">
        <v>309</v>
      </c>
      <c r="B438" s="21"/>
      <c r="C438" s="17">
        <v>484448000</v>
      </c>
      <c r="D438" s="17">
        <v>435369455</v>
      </c>
      <c r="E438" s="56">
        <v>0.89869182038113482</v>
      </c>
      <c r="F438" s="17">
        <v>500153000</v>
      </c>
      <c r="G438" s="17">
        <v>475485539</v>
      </c>
      <c r="H438" s="56">
        <v>0.9506801698680204</v>
      </c>
      <c r="I438" s="17">
        <v>517728344</v>
      </c>
      <c r="J438" s="17">
        <v>486986557</v>
      </c>
      <c r="K438" s="56">
        <v>0.94062178098558957</v>
      </c>
      <c r="L438" s="17">
        <v>568464000</v>
      </c>
      <c r="M438" s="17">
        <v>538394267</v>
      </c>
      <c r="N438" s="56">
        <v>0.94710354041768696</v>
      </c>
      <c r="O438" s="17">
        <v>597249000</v>
      </c>
      <c r="P438" s="17">
        <v>566347878</v>
      </c>
      <c r="Q438" s="58">
        <v>0.94826090625518</v>
      </c>
    </row>
    <row r="439" spans="1:17" ht="51" x14ac:dyDescent="0.2">
      <c r="A439" s="52" t="s">
        <v>310</v>
      </c>
      <c r="B439" s="12" t="s">
        <v>315</v>
      </c>
      <c r="C439" s="23">
        <v>459604000</v>
      </c>
      <c r="D439" s="23">
        <v>413042781</v>
      </c>
      <c r="E439" s="57">
        <v>0.89869274636426144</v>
      </c>
      <c r="F439" s="23">
        <v>474503000</v>
      </c>
      <c r="G439" s="23">
        <v>451674387</v>
      </c>
      <c r="H439" s="57">
        <v>0.95188942324916803</v>
      </c>
      <c r="I439" s="23">
        <v>490767865</v>
      </c>
      <c r="J439" s="23">
        <v>462013028</v>
      </c>
      <c r="K439" s="57">
        <v>0.94140847628644142</v>
      </c>
      <c r="L439" s="23">
        <v>539311000</v>
      </c>
      <c r="M439" s="23">
        <v>510834991</v>
      </c>
      <c r="N439" s="57">
        <v>0.94719928019269028</v>
      </c>
      <c r="O439" s="23">
        <v>566620000</v>
      </c>
      <c r="P439" s="23">
        <v>537413784</v>
      </c>
      <c r="Q439" s="171">
        <v>0.94845537397197421</v>
      </c>
    </row>
    <row r="440" spans="1:17" ht="25.5" hidden="1" x14ac:dyDescent="0.2">
      <c r="A440" s="52" t="s">
        <v>311</v>
      </c>
      <c r="B440" s="12" t="s">
        <v>316</v>
      </c>
      <c r="C440" s="23">
        <v>0</v>
      </c>
      <c r="D440" s="23">
        <v>0</v>
      </c>
      <c r="E440" s="57">
        <v>0</v>
      </c>
      <c r="F440" s="23">
        <v>0</v>
      </c>
      <c r="G440" s="23">
        <v>0</v>
      </c>
      <c r="H440" s="57">
        <v>0</v>
      </c>
      <c r="I440" s="23">
        <v>0</v>
      </c>
      <c r="J440" s="23">
        <v>0</v>
      </c>
      <c r="K440" s="57">
        <v>0</v>
      </c>
      <c r="L440" s="23">
        <v>0</v>
      </c>
      <c r="M440" s="23">
        <v>0</v>
      </c>
      <c r="N440" s="57">
        <v>0</v>
      </c>
      <c r="O440" s="23"/>
      <c r="P440" s="23"/>
      <c r="Q440" s="171"/>
    </row>
    <row r="441" spans="1:17" ht="38.25" hidden="1" x14ac:dyDescent="0.2">
      <c r="A441" s="52" t="s">
        <v>312</v>
      </c>
      <c r="B441" s="12" t="s">
        <v>317</v>
      </c>
      <c r="C441" s="23">
        <v>0</v>
      </c>
      <c r="D441" s="23">
        <v>0</v>
      </c>
      <c r="E441" s="57">
        <v>0</v>
      </c>
      <c r="F441" s="23">
        <v>0</v>
      </c>
      <c r="G441" s="23">
        <v>0</v>
      </c>
      <c r="H441" s="57">
        <v>0</v>
      </c>
      <c r="I441" s="23">
        <v>0</v>
      </c>
      <c r="J441" s="23">
        <v>0</v>
      </c>
      <c r="K441" s="57">
        <v>0</v>
      </c>
      <c r="L441" s="23">
        <v>0</v>
      </c>
      <c r="M441" s="23">
        <v>0</v>
      </c>
      <c r="N441" s="57">
        <v>0</v>
      </c>
      <c r="O441" s="23"/>
      <c r="P441" s="23"/>
      <c r="Q441" s="171"/>
    </row>
    <row r="442" spans="1:17" ht="38.25" hidden="1" x14ac:dyDescent="0.2">
      <c r="A442" s="52" t="s">
        <v>313</v>
      </c>
      <c r="B442" s="12" t="s">
        <v>318</v>
      </c>
      <c r="C442" s="23">
        <v>0</v>
      </c>
      <c r="D442" s="23">
        <v>0</v>
      </c>
      <c r="E442" s="57">
        <v>0</v>
      </c>
      <c r="F442" s="23">
        <v>0</v>
      </c>
      <c r="G442" s="23">
        <v>0</v>
      </c>
      <c r="H442" s="57">
        <v>0</v>
      </c>
      <c r="I442" s="23">
        <v>0</v>
      </c>
      <c r="J442" s="23">
        <v>0</v>
      </c>
      <c r="K442" s="57">
        <v>0</v>
      </c>
      <c r="L442" s="23">
        <v>0</v>
      </c>
      <c r="M442" s="23">
        <v>0</v>
      </c>
      <c r="N442" s="57">
        <v>0</v>
      </c>
      <c r="O442" s="23"/>
      <c r="P442" s="23"/>
      <c r="Q442" s="171"/>
    </row>
    <row r="443" spans="1:17" ht="38.25" x14ac:dyDescent="0.2">
      <c r="A443" s="52" t="s">
        <v>314</v>
      </c>
      <c r="B443" s="12" t="s">
        <v>319</v>
      </c>
      <c r="C443" s="23">
        <v>24844000</v>
      </c>
      <c r="D443" s="23">
        <v>22326674</v>
      </c>
      <c r="E443" s="57">
        <v>0.89867469006601186</v>
      </c>
      <c r="F443" s="23">
        <v>25650000</v>
      </c>
      <c r="G443" s="23">
        <v>23811152</v>
      </c>
      <c r="H443" s="57">
        <v>0.92831001949317737</v>
      </c>
      <c r="I443" s="23">
        <v>26960479</v>
      </c>
      <c r="J443" s="23">
        <v>24973529</v>
      </c>
      <c r="K443" s="57">
        <v>0.92630138359188652</v>
      </c>
      <c r="L443" s="23">
        <v>29153000</v>
      </c>
      <c r="M443" s="23">
        <v>27559276</v>
      </c>
      <c r="N443" s="57">
        <v>0.94533241861901007</v>
      </c>
      <c r="O443" s="23">
        <v>30629000</v>
      </c>
      <c r="P443" s="23">
        <v>28934094</v>
      </c>
      <c r="Q443" s="171">
        <v>0.94466335825524828</v>
      </c>
    </row>
    <row r="444" spans="1:17" x14ac:dyDescent="0.2">
      <c r="A444" s="20" t="s">
        <v>320</v>
      </c>
      <c r="B444" s="21"/>
      <c r="C444" s="17">
        <v>468052000</v>
      </c>
      <c r="D444" s="17">
        <v>404024862</v>
      </c>
      <c r="E444" s="56">
        <v>0.86320507550443115</v>
      </c>
      <c r="F444" s="17">
        <v>483224000</v>
      </c>
      <c r="G444" s="17">
        <v>433151122</v>
      </c>
      <c r="H444" s="56">
        <v>0.89637750194526766</v>
      </c>
      <c r="I444" s="17">
        <v>499934707</v>
      </c>
      <c r="J444" s="17">
        <v>454722413</v>
      </c>
      <c r="K444" s="56">
        <v>0.90956360227256638</v>
      </c>
      <c r="L444" s="17">
        <v>549224000</v>
      </c>
      <c r="M444" s="17">
        <v>503390867</v>
      </c>
      <c r="N444" s="56">
        <v>0.91654928954306436</v>
      </c>
      <c r="O444" s="17">
        <v>586836000</v>
      </c>
      <c r="P444" s="17">
        <v>535630865</v>
      </c>
      <c r="Q444" s="58">
        <v>0.91274370522599158</v>
      </c>
    </row>
    <row r="445" spans="1:17" ht="51" x14ac:dyDescent="0.2">
      <c r="A445" s="52" t="s">
        <v>321</v>
      </c>
      <c r="B445" s="12" t="s">
        <v>325</v>
      </c>
      <c r="C445" s="23">
        <v>244460000</v>
      </c>
      <c r="D445" s="23">
        <v>203084599</v>
      </c>
      <c r="E445" s="57">
        <v>0.83074776650576776</v>
      </c>
      <c r="F445" s="23">
        <v>252384000</v>
      </c>
      <c r="G445" s="23">
        <v>218957040</v>
      </c>
      <c r="H445" s="57">
        <v>0.86755515405096995</v>
      </c>
      <c r="I445" s="23">
        <v>257290395</v>
      </c>
      <c r="J445" s="23">
        <v>229960833</v>
      </c>
      <c r="K445" s="57">
        <v>0.8937793150031893</v>
      </c>
      <c r="L445" s="23">
        <v>286855000</v>
      </c>
      <c r="M445" s="23">
        <v>255366282</v>
      </c>
      <c r="N445" s="57">
        <v>0.89022775269735577</v>
      </c>
      <c r="O445" s="23">
        <v>311182000</v>
      </c>
      <c r="P445" s="23">
        <v>275233802</v>
      </c>
      <c r="Q445" s="171">
        <v>0.88447854310339291</v>
      </c>
    </row>
    <row r="446" spans="1:17" ht="38.25" x14ac:dyDescent="0.2">
      <c r="A446" s="52" t="s">
        <v>322</v>
      </c>
      <c r="B446" s="12" t="s">
        <v>326</v>
      </c>
      <c r="C446" s="23">
        <v>74531000</v>
      </c>
      <c r="D446" s="23">
        <v>66980424</v>
      </c>
      <c r="E446" s="57">
        <v>0.89869214152500299</v>
      </c>
      <c r="F446" s="23">
        <v>76947000</v>
      </c>
      <c r="G446" s="23">
        <v>71357879</v>
      </c>
      <c r="H446" s="57">
        <v>0.92736401679077807</v>
      </c>
      <c r="I446" s="23">
        <v>80881437</v>
      </c>
      <c r="J446" s="23">
        <v>74920489</v>
      </c>
      <c r="K446" s="57">
        <v>0.9263001719418017</v>
      </c>
      <c r="L446" s="23">
        <v>87457000</v>
      </c>
      <c r="M446" s="23">
        <v>82668838</v>
      </c>
      <c r="N446" s="57">
        <v>0.94525124346821865</v>
      </c>
      <c r="O446" s="23">
        <v>91885000</v>
      </c>
      <c r="P446" s="23">
        <v>86792452</v>
      </c>
      <c r="Q446" s="171">
        <v>0.94457693856450997</v>
      </c>
    </row>
    <row r="447" spans="1:17" ht="25.5" x14ac:dyDescent="0.2">
      <c r="A447" s="52" t="s">
        <v>323</v>
      </c>
      <c r="B447" s="12" t="s">
        <v>327</v>
      </c>
      <c r="C447" s="23">
        <v>149061000</v>
      </c>
      <c r="D447" s="23">
        <v>133959839</v>
      </c>
      <c r="E447" s="57">
        <v>0.89869140150676574</v>
      </c>
      <c r="F447" s="23">
        <v>153893000</v>
      </c>
      <c r="G447" s="23">
        <v>142836203</v>
      </c>
      <c r="H447" s="57">
        <v>0.92815269700376235</v>
      </c>
      <c r="I447" s="23">
        <v>161762875</v>
      </c>
      <c r="J447" s="23">
        <v>149841091</v>
      </c>
      <c r="K447" s="57">
        <v>0.92630086476887852</v>
      </c>
      <c r="L447" s="23">
        <v>174912000</v>
      </c>
      <c r="M447" s="23">
        <v>165355747</v>
      </c>
      <c r="N447" s="57">
        <v>0.94536536658433956</v>
      </c>
      <c r="O447" s="23">
        <v>183769000</v>
      </c>
      <c r="P447" s="23">
        <v>173604611</v>
      </c>
      <c r="Q447" s="171">
        <v>0.94468931647884025</v>
      </c>
    </row>
    <row r="448" spans="1:17" ht="38.25" hidden="1" x14ac:dyDescent="0.2">
      <c r="A448" s="52" t="s">
        <v>324</v>
      </c>
      <c r="B448" s="12" t="s">
        <v>328</v>
      </c>
      <c r="C448" s="23">
        <v>0</v>
      </c>
      <c r="D448" s="23">
        <v>0</v>
      </c>
      <c r="E448" s="57">
        <v>0</v>
      </c>
      <c r="F448" s="23">
        <v>0</v>
      </c>
      <c r="G448" s="23">
        <v>0</v>
      </c>
      <c r="H448" s="57">
        <v>0</v>
      </c>
      <c r="I448" s="23">
        <v>0</v>
      </c>
      <c r="J448" s="23">
        <v>0</v>
      </c>
      <c r="K448" s="57">
        <v>0</v>
      </c>
      <c r="L448" s="23">
        <v>0</v>
      </c>
      <c r="M448" s="23">
        <v>0</v>
      </c>
      <c r="N448" s="57">
        <v>0</v>
      </c>
      <c r="O448" s="23"/>
      <c r="P448" s="23"/>
      <c r="Q448" s="171"/>
    </row>
    <row r="449" spans="1:17" ht="25.5" hidden="1" x14ac:dyDescent="0.2">
      <c r="A449" s="20" t="s">
        <v>331</v>
      </c>
      <c r="B449" s="21" t="s">
        <v>377</v>
      </c>
      <c r="C449" s="17">
        <v>0</v>
      </c>
      <c r="D449" s="17">
        <v>0</v>
      </c>
      <c r="E449" s="56">
        <v>0</v>
      </c>
      <c r="F449" s="17">
        <v>0</v>
      </c>
      <c r="G449" s="17">
        <v>0</v>
      </c>
      <c r="H449" s="56">
        <v>0</v>
      </c>
      <c r="I449" s="17">
        <v>0</v>
      </c>
      <c r="J449" s="17">
        <v>0</v>
      </c>
      <c r="K449" s="56">
        <v>0</v>
      </c>
      <c r="L449" s="17">
        <v>0</v>
      </c>
      <c r="M449" s="17">
        <v>0</v>
      </c>
      <c r="N449" s="56">
        <v>0</v>
      </c>
      <c r="O449" s="17"/>
      <c r="P449" s="17"/>
      <c r="Q449" s="58"/>
    </row>
    <row r="450" spans="1:17" ht="25.5" hidden="1" x14ac:dyDescent="0.2">
      <c r="A450" s="52" t="s">
        <v>375</v>
      </c>
      <c r="B450" s="12" t="s">
        <v>376</v>
      </c>
      <c r="C450" s="23">
        <v>0</v>
      </c>
      <c r="D450" s="23">
        <v>0</v>
      </c>
      <c r="E450" s="57">
        <v>0</v>
      </c>
      <c r="F450" s="23">
        <v>0</v>
      </c>
      <c r="G450" s="23">
        <v>0</v>
      </c>
      <c r="H450" s="57">
        <v>0</v>
      </c>
      <c r="I450" s="23">
        <v>0</v>
      </c>
      <c r="J450" s="23">
        <v>0</v>
      </c>
      <c r="K450" s="57">
        <v>0</v>
      </c>
      <c r="L450" s="23">
        <v>0</v>
      </c>
      <c r="M450" s="23">
        <v>0</v>
      </c>
      <c r="N450" s="57">
        <v>0</v>
      </c>
      <c r="O450" s="23"/>
      <c r="P450" s="23"/>
      <c r="Q450" s="171"/>
    </row>
    <row r="451" spans="1:17" hidden="1" x14ac:dyDescent="0.2">
      <c r="A451" s="52" t="s">
        <v>329</v>
      </c>
      <c r="B451" s="12" t="s">
        <v>330</v>
      </c>
      <c r="C451" s="23">
        <v>0</v>
      </c>
      <c r="D451" s="23">
        <v>0</v>
      </c>
      <c r="E451" s="57">
        <v>0</v>
      </c>
      <c r="F451" s="23">
        <v>0</v>
      </c>
      <c r="G451" s="23">
        <v>0</v>
      </c>
      <c r="H451" s="57">
        <v>0</v>
      </c>
      <c r="I451" s="23">
        <v>0</v>
      </c>
      <c r="J451" s="23">
        <v>0</v>
      </c>
      <c r="K451" s="57">
        <v>0</v>
      </c>
      <c r="L451" s="23">
        <v>0</v>
      </c>
      <c r="M451" s="23">
        <v>0</v>
      </c>
      <c r="N451" s="57">
        <v>0</v>
      </c>
      <c r="O451" s="23"/>
      <c r="P451" s="23"/>
      <c r="Q451" s="171"/>
    </row>
    <row r="452" spans="1:17" x14ac:dyDescent="0.2">
      <c r="A452" s="52"/>
      <c r="B452" s="12"/>
      <c r="C452" s="23"/>
      <c r="D452" s="23"/>
      <c r="E452" s="57"/>
      <c r="F452" s="23"/>
      <c r="G452" s="23"/>
      <c r="H452" s="57"/>
      <c r="I452" s="23"/>
      <c r="J452" s="23"/>
      <c r="K452" s="57"/>
      <c r="L452" s="23"/>
      <c r="M452" s="23"/>
      <c r="N452" s="57"/>
      <c r="O452" s="23"/>
      <c r="P452" s="23"/>
      <c r="Q452" s="171"/>
    </row>
    <row r="453" spans="1:17" x14ac:dyDescent="0.2">
      <c r="A453" s="20">
        <v>1</v>
      </c>
      <c r="B453" s="21" t="s">
        <v>5</v>
      </c>
      <c r="C453" s="17">
        <v>640407000</v>
      </c>
      <c r="D453" s="17">
        <v>495954915.61999995</v>
      </c>
      <c r="E453" s="56">
        <v>0.77443706208707896</v>
      </c>
      <c r="F453" s="17">
        <v>667729000</v>
      </c>
      <c r="G453" s="17">
        <v>562735835.79000008</v>
      </c>
      <c r="H453" s="56">
        <v>0.84276081432736949</v>
      </c>
      <c r="I453" s="17">
        <v>817212000</v>
      </c>
      <c r="J453" s="17">
        <v>749506240.52999997</v>
      </c>
      <c r="K453" s="56">
        <v>0.91715031170614236</v>
      </c>
      <c r="L453" s="17">
        <v>953989000</v>
      </c>
      <c r="M453" s="17">
        <v>826968429.38</v>
      </c>
      <c r="N453" s="56">
        <v>0.86685321254228298</v>
      </c>
      <c r="O453" s="17">
        <v>931605000</v>
      </c>
      <c r="P453" s="17">
        <v>843997144.77999997</v>
      </c>
      <c r="Q453" s="58">
        <v>0.90596029946168166</v>
      </c>
    </row>
    <row r="454" spans="1:17" x14ac:dyDescent="0.2">
      <c r="A454" s="20" t="s">
        <v>6</v>
      </c>
      <c r="B454" s="21" t="s">
        <v>7</v>
      </c>
      <c r="C454" s="17">
        <v>85540000</v>
      </c>
      <c r="D454" s="17">
        <v>77513780</v>
      </c>
      <c r="E454" s="56">
        <v>0.90616997895721296</v>
      </c>
      <c r="F454" s="17">
        <v>101445000</v>
      </c>
      <c r="G454" s="17">
        <v>90307985.180000007</v>
      </c>
      <c r="H454" s="56">
        <v>0.89021622731529404</v>
      </c>
      <c r="I454" s="17">
        <v>108552000</v>
      </c>
      <c r="J454" s="17">
        <v>105965155.78</v>
      </c>
      <c r="K454" s="56">
        <v>0.97616953883852897</v>
      </c>
      <c r="L454" s="17">
        <v>158039000</v>
      </c>
      <c r="M454" s="17">
        <v>142623802.5</v>
      </c>
      <c r="N454" s="56">
        <v>0.90245953530457668</v>
      </c>
      <c r="O454" s="17">
        <v>202475000</v>
      </c>
      <c r="P454" s="17">
        <v>191901948.66999999</v>
      </c>
      <c r="Q454" s="58">
        <v>0.94778095404370899</v>
      </c>
    </row>
    <row r="455" spans="1:17" ht="25.5" x14ac:dyDescent="0.2">
      <c r="A455" s="11" t="s">
        <v>137</v>
      </c>
      <c r="B455" s="12" t="s">
        <v>147</v>
      </c>
      <c r="C455" s="23">
        <v>64032000</v>
      </c>
      <c r="D455" s="23">
        <v>61916890</v>
      </c>
      <c r="E455" s="57">
        <v>0.96696792228885553</v>
      </c>
      <c r="F455" s="23">
        <v>67945000</v>
      </c>
      <c r="G455" s="23">
        <v>66824145</v>
      </c>
      <c r="H455" s="57">
        <v>0.98350349547428062</v>
      </c>
      <c r="I455" s="23">
        <v>71421000</v>
      </c>
      <c r="J455" s="23">
        <v>71259340.5</v>
      </c>
      <c r="K455" s="57">
        <v>0.99773652707186966</v>
      </c>
      <c r="L455" s="23">
        <v>80966000</v>
      </c>
      <c r="M455" s="23">
        <v>80242758.329999998</v>
      </c>
      <c r="N455" s="57">
        <v>0.99106734098263471</v>
      </c>
      <c r="O455" s="23">
        <v>94484000</v>
      </c>
      <c r="P455" s="23">
        <v>92944730</v>
      </c>
      <c r="Q455" s="171">
        <v>0.9837086702510478</v>
      </c>
    </row>
    <row r="456" spans="1:17" ht="25.5" x14ac:dyDescent="0.2">
      <c r="A456" s="11" t="s">
        <v>83</v>
      </c>
      <c r="B456" s="12" t="s">
        <v>148</v>
      </c>
      <c r="C456" s="23">
        <v>16508000</v>
      </c>
      <c r="D456" s="23">
        <v>11649835.279999999</v>
      </c>
      <c r="E456" s="57">
        <v>0.70570846135207166</v>
      </c>
      <c r="F456" s="23">
        <v>12000000</v>
      </c>
      <c r="G456" s="23">
        <v>11550442</v>
      </c>
      <c r="H456" s="57">
        <v>0.96253683333333329</v>
      </c>
      <c r="I456" s="23">
        <v>12010000</v>
      </c>
      <c r="J456" s="23">
        <v>10899231.279999999</v>
      </c>
      <c r="K456" s="57">
        <v>0.90751301248959193</v>
      </c>
      <c r="L456" s="23">
        <v>9524000</v>
      </c>
      <c r="M456" s="23">
        <v>8265072.1699999999</v>
      </c>
      <c r="N456" s="57">
        <v>0.86781522154556912</v>
      </c>
      <c r="O456" s="23">
        <v>8491000</v>
      </c>
      <c r="P456" s="23">
        <v>8036874</v>
      </c>
      <c r="Q456" s="171">
        <v>0.94651678247556237</v>
      </c>
    </row>
    <row r="457" spans="1:17" x14ac:dyDescent="0.2">
      <c r="A457" s="11" t="s">
        <v>149</v>
      </c>
      <c r="B457" s="12" t="s">
        <v>150</v>
      </c>
      <c r="C457" s="23">
        <v>0</v>
      </c>
      <c r="D457" s="23">
        <v>0</v>
      </c>
      <c r="E457" s="57">
        <v>0</v>
      </c>
      <c r="F457" s="23">
        <v>20000000</v>
      </c>
      <c r="G457" s="23">
        <v>10567488.43</v>
      </c>
      <c r="H457" s="57">
        <v>0.52837442150000002</v>
      </c>
      <c r="I457" s="23">
        <v>23600000</v>
      </c>
      <c r="J457" s="23">
        <v>22442843.25</v>
      </c>
      <c r="K457" s="57">
        <v>0.95096793432203386</v>
      </c>
      <c r="L457" s="23">
        <v>65685000</v>
      </c>
      <c r="M457" s="23">
        <v>52633687.75</v>
      </c>
      <c r="N457" s="57">
        <v>0.80130452538631347</v>
      </c>
      <c r="O457" s="23">
        <v>88000000</v>
      </c>
      <c r="P457" s="23">
        <v>80705377.420000002</v>
      </c>
      <c r="Q457" s="171">
        <v>0.91710656159090909</v>
      </c>
    </row>
    <row r="458" spans="1:17" ht="25.5" x14ac:dyDescent="0.2">
      <c r="A458" s="11" t="s">
        <v>151</v>
      </c>
      <c r="B458" s="12" t="s">
        <v>152</v>
      </c>
      <c r="C458" s="23">
        <v>5000000</v>
      </c>
      <c r="D458" s="23">
        <v>3947054.72</v>
      </c>
      <c r="E458" s="57">
        <v>0.789410944</v>
      </c>
      <c r="F458" s="23">
        <v>1500000</v>
      </c>
      <c r="G458" s="23">
        <v>1365909.75</v>
      </c>
      <c r="H458" s="57">
        <v>0.91060649999999999</v>
      </c>
      <c r="I458" s="23">
        <v>1521000</v>
      </c>
      <c r="J458" s="23">
        <v>1363740.75</v>
      </c>
      <c r="K458" s="57">
        <v>0.89660798816568044</v>
      </c>
      <c r="L458" s="23">
        <v>1864000</v>
      </c>
      <c r="M458" s="23">
        <v>1482284.25</v>
      </c>
      <c r="N458" s="57">
        <v>0.79521687231759652</v>
      </c>
      <c r="O458" s="23">
        <v>2000000</v>
      </c>
      <c r="P458" s="23">
        <v>1457192.25</v>
      </c>
      <c r="Q458" s="171">
        <v>0.72859612500000004</v>
      </c>
    </row>
    <row r="459" spans="1:17" hidden="1" x14ac:dyDescent="0.2">
      <c r="A459" s="11" t="s">
        <v>8</v>
      </c>
      <c r="B459" s="12" t="s">
        <v>153</v>
      </c>
      <c r="C459" s="23">
        <v>0</v>
      </c>
      <c r="D459" s="23">
        <v>0</v>
      </c>
      <c r="E459" s="57">
        <v>0</v>
      </c>
      <c r="F459" s="23">
        <v>0</v>
      </c>
      <c r="G459" s="23">
        <v>0</v>
      </c>
      <c r="H459" s="57">
        <v>0</v>
      </c>
      <c r="I459" s="23">
        <v>0</v>
      </c>
      <c r="J459" s="23">
        <v>0</v>
      </c>
      <c r="K459" s="57">
        <v>0</v>
      </c>
      <c r="L459" s="23">
        <v>0</v>
      </c>
      <c r="M459" s="23">
        <v>0</v>
      </c>
      <c r="N459" s="57">
        <v>0</v>
      </c>
      <c r="O459" s="23">
        <v>9500000</v>
      </c>
      <c r="P459" s="23">
        <v>8757775</v>
      </c>
      <c r="Q459" s="171">
        <v>0.92187105263157898</v>
      </c>
    </row>
    <row r="460" spans="1:17" x14ac:dyDescent="0.2">
      <c r="A460" s="20" t="s">
        <v>126</v>
      </c>
      <c r="B460" s="21" t="s">
        <v>128</v>
      </c>
      <c r="C460" s="17">
        <v>108047000</v>
      </c>
      <c r="D460" s="17">
        <v>97631575.390000001</v>
      </c>
      <c r="E460" s="56">
        <v>0.90360283385933904</v>
      </c>
      <c r="F460" s="17">
        <v>108637000</v>
      </c>
      <c r="G460" s="17">
        <v>95897744.25</v>
      </c>
      <c r="H460" s="56">
        <v>0.88273557121422719</v>
      </c>
      <c r="I460" s="17">
        <v>114743000</v>
      </c>
      <c r="J460" s="17">
        <v>106905535.14999999</v>
      </c>
      <c r="K460" s="56">
        <v>0.93169548599914587</v>
      </c>
      <c r="L460" s="17">
        <v>122157000</v>
      </c>
      <c r="M460" s="17">
        <v>107872051.37</v>
      </c>
      <c r="N460" s="56">
        <v>0.88306074453367389</v>
      </c>
      <c r="O460" s="17">
        <v>116239000</v>
      </c>
      <c r="P460" s="17">
        <v>103365553.7</v>
      </c>
      <c r="Q460" s="58">
        <v>0.88925019743803713</v>
      </c>
    </row>
    <row r="461" spans="1:17" ht="25.5" x14ac:dyDescent="0.2">
      <c r="A461" s="11" t="s">
        <v>154</v>
      </c>
      <c r="B461" s="12" t="s">
        <v>155</v>
      </c>
      <c r="C461" s="23">
        <v>12036000</v>
      </c>
      <c r="D461" s="23">
        <v>12000285</v>
      </c>
      <c r="E461" s="57">
        <v>0.99703265204386837</v>
      </c>
      <c r="F461" s="23">
        <v>16600000</v>
      </c>
      <c r="G461" s="23">
        <v>11711498</v>
      </c>
      <c r="H461" s="57">
        <v>0.70551192771084337</v>
      </c>
      <c r="I461" s="23">
        <v>19650000</v>
      </c>
      <c r="J461" s="23">
        <v>17751995</v>
      </c>
      <c r="K461" s="57">
        <v>0.90340941475826975</v>
      </c>
      <c r="L461" s="23">
        <v>18000000</v>
      </c>
      <c r="M461" s="23">
        <v>13644838</v>
      </c>
      <c r="N461" s="57">
        <v>0.75804655555555556</v>
      </c>
      <c r="O461" s="23">
        <v>18000000</v>
      </c>
      <c r="P461" s="23">
        <v>13815665</v>
      </c>
      <c r="Q461" s="171">
        <v>0.76753694444444442</v>
      </c>
    </row>
    <row r="462" spans="1:17" x14ac:dyDescent="0.2">
      <c r="A462" s="11" t="s">
        <v>156</v>
      </c>
      <c r="B462" s="12" t="s">
        <v>157</v>
      </c>
      <c r="C462" s="23">
        <v>39600000</v>
      </c>
      <c r="D462" s="23">
        <v>36148110</v>
      </c>
      <c r="E462" s="57">
        <v>0.91283106060606056</v>
      </c>
      <c r="F462" s="23">
        <v>36000000</v>
      </c>
      <c r="G462" s="23">
        <v>33995950</v>
      </c>
      <c r="H462" s="57">
        <v>0.94433194444444446</v>
      </c>
      <c r="I462" s="23">
        <v>39200000</v>
      </c>
      <c r="J462" s="23">
        <v>37942125</v>
      </c>
      <c r="K462" s="57">
        <v>0.96791135204081635</v>
      </c>
      <c r="L462" s="23">
        <v>46300000</v>
      </c>
      <c r="M462" s="23">
        <v>43142190</v>
      </c>
      <c r="N462" s="57">
        <v>0.93179676025917924</v>
      </c>
      <c r="O462" s="23">
        <v>42000000</v>
      </c>
      <c r="P462" s="23">
        <v>38364275</v>
      </c>
      <c r="Q462" s="171">
        <v>0.91343511904761909</v>
      </c>
    </row>
    <row r="463" spans="1:17" x14ac:dyDescent="0.2">
      <c r="A463" s="11" t="s">
        <v>158</v>
      </c>
      <c r="B463" s="12" t="s">
        <v>159</v>
      </c>
      <c r="C463" s="23">
        <v>16220000</v>
      </c>
      <c r="D463" s="23">
        <v>14476940</v>
      </c>
      <c r="E463" s="57">
        <v>0.89253637484586934</v>
      </c>
      <c r="F463" s="23">
        <v>19200000</v>
      </c>
      <c r="G463" s="23">
        <v>16364815</v>
      </c>
      <c r="H463" s="57">
        <v>0.8523341145833333</v>
      </c>
      <c r="I463" s="23">
        <v>17400000</v>
      </c>
      <c r="J463" s="23">
        <v>14266510</v>
      </c>
      <c r="K463" s="57">
        <v>0.81991436781609195</v>
      </c>
      <c r="L463" s="23">
        <v>16500000</v>
      </c>
      <c r="M463" s="23">
        <v>13003755</v>
      </c>
      <c r="N463" s="57">
        <v>0.78810636363636366</v>
      </c>
      <c r="O463" s="23">
        <v>15000000</v>
      </c>
      <c r="P463" s="23">
        <v>12865315</v>
      </c>
      <c r="Q463" s="171">
        <v>0.85768766666666663</v>
      </c>
    </row>
    <row r="464" spans="1:17" x14ac:dyDescent="0.2">
      <c r="A464" s="11" t="s">
        <v>127</v>
      </c>
      <c r="B464" s="12" t="s">
        <v>160</v>
      </c>
      <c r="C464" s="23">
        <v>34551000</v>
      </c>
      <c r="D464" s="23">
        <v>30603564.600000001</v>
      </c>
      <c r="E464" s="57">
        <v>0.88575047321351053</v>
      </c>
      <c r="F464" s="23">
        <v>33437000</v>
      </c>
      <c r="G464" s="23">
        <v>30578517.699999999</v>
      </c>
      <c r="H464" s="57">
        <v>0.91451140054430713</v>
      </c>
      <c r="I464" s="23">
        <v>34693000</v>
      </c>
      <c r="J464" s="23">
        <v>33262468.600000001</v>
      </c>
      <c r="K464" s="57">
        <v>0.95876599313982647</v>
      </c>
      <c r="L464" s="23">
        <v>36557000</v>
      </c>
      <c r="M464" s="23">
        <v>34117652.899999999</v>
      </c>
      <c r="N464" s="57">
        <v>0.93327277675958087</v>
      </c>
      <c r="O464" s="23">
        <v>36739000</v>
      </c>
      <c r="P464" s="23">
        <v>34018403.600000001</v>
      </c>
      <c r="Q464" s="171">
        <v>0.92594800076213291</v>
      </c>
    </row>
    <row r="465" spans="1:17" x14ac:dyDescent="0.2">
      <c r="A465" s="11" t="s">
        <v>161</v>
      </c>
      <c r="B465" s="12" t="s">
        <v>162</v>
      </c>
      <c r="C465" s="23">
        <v>5640000</v>
      </c>
      <c r="D465" s="23">
        <v>4402675.79</v>
      </c>
      <c r="E465" s="57">
        <v>0.78061627482269502</v>
      </c>
      <c r="F465" s="23">
        <v>3400000</v>
      </c>
      <c r="G465" s="23">
        <v>3246963.55</v>
      </c>
      <c r="H465" s="57">
        <v>0.9549892794117647</v>
      </c>
      <c r="I465" s="23">
        <v>3800000</v>
      </c>
      <c r="J465" s="23">
        <v>3682436.55</v>
      </c>
      <c r="K465" s="57">
        <v>0.9690622499999999</v>
      </c>
      <c r="L465" s="23">
        <v>4800000</v>
      </c>
      <c r="M465" s="23">
        <v>3963615.47</v>
      </c>
      <c r="N465" s="57">
        <v>0.82575322291666675</v>
      </c>
      <c r="O465" s="23">
        <v>4500000</v>
      </c>
      <c r="P465" s="23">
        <v>4301895.0999999996</v>
      </c>
      <c r="Q465" s="171">
        <v>0.95597668888888876</v>
      </c>
    </row>
    <row r="466" spans="1:17" ht="25.5" x14ac:dyDescent="0.2">
      <c r="A466" s="25" t="s">
        <v>9</v>
      </c>
      <c r="B466" s="21" t="s">
        <v>10</v>
      </c>
      <c r="C466" s="17">
        <v>5400000</v>
      </c>
      <c r="D466" s="17">
        <v>2338845</v>
      </c>
      <c r="E466" s="56">
        <v>0.43311944444444445</v>
      </c>
      <c r="F466" s="17">
        <v>5000000</v>
      </c>
      <c r="G466" s="17">
        <v>2347778.75</v>
      </c>
      <c r="H466" s="56">
        <v>0.46955574999999999</v>
      </c>
      <c r="I466" s="17">
        <v>59225000</v>
      </c>
      <c r="J466" s="17">
        <v>57629940.630000003</v>
      </c>
      <c r="K466" s="56">
        <v>0.97306780295483331</v>
      </c>
      <c r="L466" s="17">
        <v>60652000</v>
      </c>
      <c r="M466" s="17">
        <v>55893576.140000001</v>
      </c>
      <c r="N466" s="56">
        <v>0.92154547484007121</v>
      </c>
      <c r="O466" s="17">
        <v>54085000</v>
      </c>
      <c r="P466" s="17">
        <v>50949515.259999998</v>
      </c>
      <c r="Q466" s="58">
        <v>0.94202672201164828</v>
      </c>
    </row>
    <row r="467" spans="1:17" x14ac:dyDescent="0.2">
      <c r="A467" s="11" t="s">
        <v>11</v>
      </c>
      <c r="B467" s="12" t="s">
        <v>163</v>
      </c>
      <c r="C467" s="23">
        <v>3250000</v>
      </c>
      <c r="D467" s="23">
        <v>747310</v>
      </c>
      <c r="E467" s="57">
        <v>0.22994153846153847</v>
      </c>
      <c r="F467" s="23">
        <v>2000000</v>
      </c>
      <c r="G467" s="23">
        <v>575800</v>
      </c>
      <c r="H467" s="57">
        <v>0.28789999999999999</v>
      </c>
      <c r="I467" s="23">
        <v>1250000</v>
      </c>
      <c r="J467" s="23">
        <v>1022010</v>
      </c>
      <c r="K467" s="57">
        <v>0.817608</v>
      </c>
      <c r="L467" s="23">
        <v>2000000</v>
      </c>
      <c r="M467" s="23">
        <v>1288135</v>
      </c>
      <c r="N467" s="57">
        <v>0.64406750000000001</v>
      </c>
      <c r="O467" s="23">
        <v>1400000</v>
      </c>
      <c r="P467" s="23">
        <v>400710</v>
      </c>
      <c r="Q467" s="171">
        <v>0.28622142857142857</v>
      </c>
    </row>
    <row r="468" spans="1:17" x14ac:dyDescent="0.2">
      <c r="A468" s="11" t="s">
        <v>164</v>
      </c>
      <c r="B468" s="12" t="s">
        <v>165</v>
      </c>
      <c r="C468" s="23">
        <v>0</v>
      </c>
      <c r="D468" s="23">
        <v>0</v>
      </c>
      <c r="E468" s="57">
        <v>0</v>
      </c>
      <c r="F468" s="23">
        <v>0</v>
      </c>
      <c r="G468" s="23">
        <v>0</v>
      </c>
      <c r="H468" s="57">
        <v>0</v>
      </c>
      <c r="I468" s="23">
        <v>435000</v>
      </c>
      <c r="J468" s="23">
        <v>434172</v>
      </c>
      <c r="K468" s="57">
        <v>0.99809655172413791</v>
      </c>
      <c r="L468" s="23">
        <v>500000</v>
      </c>
      <c r="M468" s="23">
        <v>0</v>
      </c>
      <c r="N468" s="57">
        <v>0</v>
      </c>
      <c r="O468" s="23">
        <v>0</v>
      </c>
      <c r="P468" s="23">
        <v>0</v>
      </c>
      <c r="Q468" s="171" t="e">
        <v>#DIV/0!</v>
      </c>
    </row>
    <row r="469" spans="1:17" ht="25.5" x14ac:dyDescent="0.2">
      <c r="A469" s="11" t="s">
        <v>12</v>
      </c>
      <c r="B469" s="12" t="s">
        <v>166</v>
      </c>
      <c r="C469" s="23">
        <v>2050000</v>
      </c>
      <c r="D469" s="23">
        <v>1590035</v>
      </c>
      <c r="E469" s="57">
        <v>0.77562682926829263</v>
      </c>
      <c r="F469" s="23">
        <v>2600000</v>
      </c>
      <c r="G469" s="23">
        <v>1507741</v>
      </c>
      <c r="H469" s="57">
        <v>0.57990038461538462</v>
      </c>
      <c r="I469" s="23">
        <v>2500000</v>
      </c>
      <c r="J469" s="23">
        <v>2124414</v>
      </c>
      <c r="K469" s="57">
        <v>0.84976560000000001</v>
      </c>
      <c r="L469" s="23">
        <v>4100000</v>
      </c>
      <c r="M469" s="23">
        <v>1895583.5</v>
      </c>
      <c r="N469" s="57">
        <v>0.46233743902439023</v>
      </c>
      <c r="O469" s="23">
        <v>3150000</v>
      </c>
      <c r="P469" s="23">
        <v>2541158</v>
      </c>
      <c r="Q469" s="171">
        <v>0.80671682539682543</v>
      </c>
    </row>
    <row r="470" spans="1:17" x14ac:dyDescent="0.2">
      <c r="A470" s="11" t="s">
        <v>13</v>
      </c>
      <c r="B470" s="12" t="s">
        <v>167</v>
      </c>
      <c r="C470" s="23">
        <v>50000</v>
      </c>
      <c r="D470" s="23">
        <v>1500</v>
      </c>
      <c r="E470" s="57">
        <v>0.03</v>
      </c>
      <c r="F470" s="23">
        <v>50000</v>
      </c>
      <c r="G470" s="23">
        <v>0</v>
      </c>
      <c r="H470" s="57">
        <v>0</v>
      </c>
      <c r="I470" s="23">
        <v>50000</v>
      </c>
      <c r="J470" s="23">
        <v>0</v>
      </c>
      <c r="K470" s="57">
        <v>0</v>
      </c>
      <c r="L470" s="23">
        <v>50000</v>
      </c>
      <c r="M470" s="23">
        <v>0</v>
      </c>
      <c r="N470" s="57">
        <v>0</v>
      </c>
      <c r="O470" s="23">
        <v>530000</v>
      </c>
      <c r="P470" s="23">
        <v>0</v>
      </c>
      <c r="Q470" s="171">
        <v>0</v>
      </c>
    </row>
    <row r="471" spans="1:17" hidden="1" x14ac:dyDescent="0.2">
      <c r="A471" s="11" t="s">
        <v>168</v>
      </c>
      <c r="B471" s="12" t="s">
        <v>169</v>
      </c>
      <c r="C471" s="23">
        <v>0</v>
      </c>
      <c r="D471" s="23">
        <v>0</v>
      </c>
      <c r="E471" s="57">
        <v>0</v>
      </c>
      <c r="F471" s="23">
        <v>0</v>
      </c>
      <c r="G471" s="23">
        <v>0</v>
      </c>
      <c r="H471" s="57">
        <v>0</v>
      </c>
      <c r="I471" s="23">
        <v>0</v>
      </c>
      <c r="J471" s="23">
        <v>0</v>
      </c>
      <c r="K471" s="57">
        <v>0</v>
      </c>
      <c r="L471" s="23">
        <v>0</v>
      </c>
      <c r="M471" s="23">
        <v>0</v>
      </c>
      <c r="N471" s="57">
        <v>0</v>
      </c>
      <c r="O471" s="23"/>
      <c r="P471" s="23"/>
      <c r="Q471" s="171"/>
    </row>
    <row r="472" spans="1:17" ht="38.25" x14ac:dyDescent="0.2">
      <c r="A472" s="11" t="s">
        <v>170</v>
      </c>
      <c r="B472" s="12" t="s">
        <v>171</v>
      </c>
      <c r="C472" s="23">
        <v>50000</v>
      </c>
      <c r="D472" s="23">
        <v>0</v>
      </c>
      <c r="E472" s="57">
        <v>0</v>
      </c>
      <c r="F472" s="23">
        <v>50000</v>
      </c>
      <c r="G472" s="23">
        <v>0</v>
      </c>
      <c r="H472" s="57">
        <v>0</v>
      </c>
      <c r="I472" s="23">
        <v>50000</v>
      </c>
      <c r="J472" s="23">
        <v>0</v>
      </c>
      <c r="K472" s="57">
        <v>0</v>
      </c>
      <c r="L472" s="23">
        <v>50000</v>
      </c>
      <c r="M472" s="23">
        <v>0</v>
      </c>
      <c r="N472" s="57">
        <v>0</v>
      </c>
      <c r="O472" s="23">
        <v>50000</v>
      </c>
      <c r="P472" s="23">
        <v>0</v>
      </c>
      <c r="Q472" s="171">
        <v>0</v>
      </c>
    </row>
    <row r="473" spans="1:17" ht="25.5" x14ac:dyDescent="0.2">
      <c r="A473" s="11" t="s">
        <v>172</v>
      </c>
      <c r="B473" s="12" t="s">
        <v>173</v>
      </c>
      <c r="C473" s="23">
        <v>0</v>
      </c>
      <c r="D473" s="23">
        <v>0</v>
      </c>
      <c r="E473" s="57">
        <v>0</v>
      </c>
      <c r="F473" s="23">
        <v>300000</v>
      </c>
      <c r="G473" s="23">
        <v>264237.75</v>
      </c>
      <c r="H473" s="57">
        <v>0.88079249999999998</v>
      </c>
      <c r="I473" s="23">
        <v>54940000</v>
      </c>
      <c r="J473" s="23">
        <v>54049344.630000003</v>
      </c>
      <c r="K473" s="57">
        <v>0.98378858081543508</v>
      </c>
      <c r="L473" s="23">
        <v>53952000</v>
      </c>
      <c r="M473" s="23">
        <v>52709857.640000001</v>
      </c>
      <c r="N473" s="57">
        <v>0.97697689872479243</v>
      </c>
      <c r="O473" s="23">
        <v>48955000</v>
      </c>
      <c r="P473" s="23">
        <v>48007647.259999998</v>
      </c>
      <c r="Q473" s="171">
        <v>0.98064849882545191</v>
      </c>
    </row>
    <row r="474" spans="1:17" ht="25.5" x14ac:dyDescent="0.2">
      <c r="A474" s="26" t="s">
        <v>14</v>
      </c>
      <c r="B474" s="21" t="s">
        <v>15</v>
      </c>
      <c r="C474" s="17">
        <v>258098000</v>
      </c>
      <c r="D474" s="17">
        <v>202702843.78</v>
      </c>
      <c r="E474" s="56">
        <v>0.78537161768010599</v>
      </c>
      <c r="F474" s="17">
        <v>274141000</v>
      </c>
      <c r="G474" s="17">
        <v>240381950.90000001</v>
      </c>
      <c r="H474" s="56">
        <v>0.87685516175982436</v>
      </c>
      <c r="I474" s="17">
        <v>351033000</v>
      </c>
      <c r="J474" s="17">
        <v>319471831.13</v>
      </c>
      <c r="K474" s="56">
        <v>0.91009059299268158</v>
      </c>
      <c r="L474" s="17">
        <v>401346000</v>
      </c>
      <c r="M474" s="17">
        <v>356527864.88999999</v>
      </c>
      <c r="N474" s="56">
        <v>0.8883304303269498</v>
      </c>
      <c r="O474" s="17">
        <v>355017000</v>
      </c>
      <c r="P474" s="17">
        <v>332493373.05000001</v>
      </c>
      <c r="Q474" s="58">
        <v>0.93655620167484943</v>
      </c>
    </row>
    <row r="475" spans="1:17" ht="25.5" hidden="1" x14ac:dyDescent="0.2">
      <c r="A475" s="11" t="s">
        <v>129</v>
      </c>
      <c r="B475" s="12" t="s">
        <v>174</v>
      </c>
      <c r="C475" s="23">
        <v>0</v>
      </c>
      <c r="D475" s="23">
        <v>0</v>
      </c>
      <c r="E475" s="57">
        <v>0</v>
      </c>
      <c r="F475" s="23">
        <v>0</v>
      </c>
      <c r="G475" s="23">
        <v>0</v>
      </c>
      <c r="H475" s="57">
        <v>0</v>
      </c>
      <c r="I475" s="23">
        <v>0</v>
      </c>
      <c r="J475" s="23">
        <v>0</v>
      </c>
      <c r="K475" s="57">
        <v>0</v>
      </c>
      <c r="L475" s="23">
        <v>0</v>
      </c>
      <c r="M475" s="23">
        <v>0</v>
      </c>
      <c r="N475" s="57">
        <v>0</v>
      </c>
      <c r="O475" s="23"/>
      <c r="P475" s="23"/>
      <c r="Q475" s="171"/>
    </row>
    <row r="476" spans="1:17" x14ac:dyDescent="0.2">
      <c r="A476" s="11" t="s">
        <v>175</v>
      </c>
      <c r="B476" s="12" t="s">
        <v>176</v>
      </c>
      <c r="C476" s="23">
        <v>2000000</v>
      </c>
      <c r="D476" s="23">
        <v>0</v>
      </c>
      <c r="E476" s="57">
        <v>0</v>
      </c>
      <c r="F476" s="23">
        <v>2000000</v>
      </c>
      <c r="G476" s="23">
        <v>1000000</v>
      </c>
      <c r="H476" s="57">
        <v>0.5</v>
      </c>
      <c r="I476" s="23">
        <v>2000000</v>
      </c>
      <c r="J476" s="23">
        <v>0</v>
      </c>
      <c r="K476" s="57">
        <v>0</v>
      </c>
      <c r="L476" s="23">
        <v>2000000</v>
      </c>
      <c r="M476" s="23">
        <v>0</v>
      </c>
      <c r="N476" s="57">
        <v>0</v>
      </c>
      <c r="O476" s="23">
        <v>0</v>
      </c>
      <c r="P476" s="23">
        <v>0</v>
      </c>
      <c r="Q476" s="171"/>
    </row>
    <row r="477" spans="1:17" x14ac:dyDescent="0.2">
      <c r="A477" s="11" t="s">
        <v>84</v>
      </c>
      <c r="B477" s="12" t="s">
        <v>177</v>
      </c>
      <c r="C477" s="23">
        <v>11089000</v>
      </c>
      <c r="D477" s="23">
        <v>1089000</v>
      </c>
      <c r="E477" s="57">
        <v>9.8205428803318603E-2</v>
      </c>
      <c r="F477" s="23">
        <v>6000000</v>
      </c>
      <c r="G477" s="23">
        <v>3175000</v>
      </c>
      <c r="H477" s="57">
        <v>0.52916666666666667</v>
      </c>
      <c r="I477" s="23">
        <v>5000000</v>
      </c>
      <c r="J477" s="23">
        <v>900000</v>
      </c>
      <c r="K477" s="57">
        <v>0.18</v>
      </c>
      <c r="L477" s="23">
        <v>24000000</v>
      </c>
      <c r="M477" s="23">
        <v>19599022.780000001</v>
      </c>
      <c r="N477" s="57">
        <v>0.81662594916666675</v>
      </c>
      <c r="O477" s="23">
        <v>30000000</v>
      </c>
      <c r="P477" s="23">
        <v>29123239.73</v>
      </c>
      <c r="Q477" s="171">
        <v>0.97077465766666671</v>
      </c>
    </row>
    <row r="478" spans="1:17" ht="25.5" x14ac:dyDescent="0.2">
      <c r="A478" s="11" t="s">
        <v>130</v>
      </c>
      <c r="B478" s="12" t="s">
        <v>178</v>
      </c>
      <c r="C478" s="23">
        <v>1211000</v>
      </c>
      <c r="D478" s="23">
        <v>0</v>
      </c>
      <c r="E478" s="57">
        <v>0</v>
      </c>
      <c r="F478" s="23">
        <v>1000000</v>
      </c>
      <c r="G478" s="23">
        <v>0</v>
      </c>
      <c r="H478" s="57">
        <v>0</v>
      </c>
      <c r="I478" s="23">
        <v>5000000</v>
      </c>
      <c r="J478" s="23">
        <v>4750000</v>
      </c>
      <c r="K478" s="57">
        <v>0.95</v>
      </c>
      <c r="L478" s="23">
        <v>1400000</v>
      </c>
      <c r="M478" s="23">
        <v>1200000</v>
      </c>
      <c r="N478" s="57">
        <v>0.8571428571428571</v>
      </c>
      <c r="O478" s="23">
        <v>200000</v>
      </c>
      <c r="P478" s="23">
        <v>200000</v>
      </c>
      <c r="Q478" s="171">
        <v>1</v>
      </c>
    </row>
    <row r="479" spans="1:17" ht="25.5" x14ac:dyDescent="0.2">
      <c r="A479" s="11" t="s">
        <v>16</v>
      </c>
      <c r="B479" s="12" t="s">
        <v>179</v>
      </c>
      <c r="C479" s="23">
        <v>0</v>
      </c>
      <c r="D479" s="23">
        <v>0</v>
      </c>
      <c r="E479" s="57">
        <v>0</v>
      </c>
      <c r="F479" s="23">
        <v>10600000</v>
      </c>
      <c r="G479" s="23">
        <v>7624726</v>
      </c>
      <c r="H479" s="57">
        <v>0.71931377358490567</v>
      </c>
      <c r="I479" s="23">
        <v>83500000</v>
      </c>
      <c r="J479" s="23">
        <v>64939087.880000003</v>
      </c>
      <c r="K479" s="57">
        <v>0.77771362730538929</v>
      </c>
      <c r="L479" s="23">
        <v>95884000</v>
      </c>
      <c r="M479" s="23">
        <v>79958788.310000002</v>
      </c>
      <c r="N479" s="57">
        <v>0.83391168818572448</v>
      </c>
      <c r="O479" s="23">
        <v>36255000</v>
      </c>
      <c r="P479" s="23">
        <v>32982054.379999999</v>
      </c>
      <c r="Q479" s="171">
        <v>0.90972429678665012</v>
      </c>
    </row>
    <row r="480" spans="1:17" x14ac:dyDescent="0.2">
      <c r="A480" s="11" t="s">
        <v>134</v>
      </c>
      <c r="B480" s="12" t="s">
        <v>180</v>
      </c>
      <c r="C480" s="23">
        <v>226798000</v>
      </c>
      <c r="D480" s="23">
        <v>198336938.65000001</v>
      </c>
      <c r="E480" s="57">
        <v>0.87450920488716832</v>
      </c>
      <c r="F480" s="23">
        <v>243541000</v>
      </c>
      <c r="G480" s="23">
        <v>224845826.90000001</v>
      </c>
      <c r="H480" s="57">
        <v>0.92323603376844143</v>
      </c>
      <c r="I480" s="23">
        <v>248010000</v>
      </c>
      <c r="J480" s="23">
        <v>243333262.25</v>
      </c>
      <c r="K480" s="57">
        <v>0.98114294685698156</v>
      </c>
      <c r="L480" s="23">
        <v>268202000</v>
      </c>
      <c r="M480" s="23">
        <v>251021621.80000001</v>
      </c>
      <c r="N480" s="57">
        <v>0.93594239341988505</v>
      </c>
      <c r="O480" s="23">
        <v>279202000</v>
      </c>
      <c r="P480" s="23">
        <v>266759875.61000001</v>
      </c>
      <c r="Q480" s="171">
        <v>0.95543683644816302</v>
      </c>
    </row>
    <row r="481" spans="1:17" ht="25.5" x14ac:dyDescent="0.2">
      <c r="A481" s="11" t="s">
        <v>17</v>
      </c>
      <c r="B481" s="12" t="s">
        <v>181</v>
      </c>
      <c r="C481" s="23">
        <v>17000000</v>
      </c>
      <c r="D481" s="23">
        <v>3276905.13</v>
      </c>
      <c r="E481" s="57">
        <v>0.19275912529411765</v>
      </c>
      <c r="F481" s="23">
        <v>11000000</v>
      </c>
      <c r="G481" s="23">
        <v>3736398</v>
      </c>
      <c r="H481" s="57">
        <v>0.33967254545454545</v>
      </c>
      <c r="I481" s="23">
        <v>7523000</v>
      </c>
      <c r="J481" s="23">
        <v>5549481</v>
      </c>
      <c r="K481" s="57">
        <v>0.73766861624351987</v>
      </c>
      <c r="L481" s="23">
        <v>9860000</v>
      </c>
      <c r="M481" s="23">
        <v>4748432</v>
      </c>
      <c r="N481" s="57">
        <v>0.48158539553752533</v>
      </c>
      <c r="O481" s="23">
        <v>9360000</v>
      </c>
      <c r="P481" s="23">
        <v>3428203.33</v>
      </c>
      <c r="Q481" s="171">
        <v>0.36626103952991451</v>
      </c>
    </row>
    <row r="482" spans="1:17" ht="25.5" x14ac:dyDescent="0.2">
      <c r="A482" s="26" t="s">
        <v>18</v>
      </c>
      <c r="B482" s="21" t="s">
        <v>19</v>
      </c>
      <c r="C482" s="17">
        <v>58100000</v>
      </c>
      <c r="D482" s="17">
        <v>42647011.479999997</v>
      </c>
      <c r="E482" s="56">
        <v>0.73402773631669527</v>
      </c>
      <c r="F482" s="17">
        <v>57900000</v>
      </c>
      <c r="G482" s="17">
        <v>37711924.459999993</v>
      </c>
      <c r="H482" s="56">
        <v>0.6513285744386873</v>
      </c>
      <c r="I482" s="17">
        <v>56020000</v>
      </c>
      <c r="J482" s="17">
        <v>41903281.270000003</v>
      </c>
      <c r="K482" s="56">
        <v>0.74800573491610145</v>
      </c>
      <c r="L482" s="17">
        <v>61825000</v>
      </c>
      <c r="M482" s="17">
        <v>39168621.550000004</v>
      </c>
      <c r="N482" s="56">
        <v>0.63354017873028712</v>
      </c>
      <c r="O482" s="17">
        <v>55775000</v>
      </c>
      <c r="P482" s="17">
        <v>38184864.329999998</v>
      </c>
      <c r="Q482" s="58">
        <v>0.6846232959211116</v>
      </c>
    </row>
    <row r="483" spans="1:17" x14ac:dyDescent="0.2">
      <c r="A483" s="11" t="s">
        <v>135</v>
      </c>
      <c r="B483" s="12" t="s">
        <v>182</v>
      </c>
      <c r="C483" s="23">
        <v>1100000</v>
      </c>
      <c r="D483" s="23">
        <v>609070</v>
      </c>
      <c r="E483" s="57">
        <v>0.55369999999999997</v>
      </c>
      <c r="F483" s="23">
        <v>900000</v>
      </c>
      <c r="G483" s="23">
        <v>512940</v>
      </c>
      <c r="H483" s="57">
        <v>0.56993333333333329</v>
      </c>
      <c r="I483" s="23">
        <v>707000</v>
      </c>
      <c r="J483" s="23">
        <v>490260</v>
      </c>
      <c r="K483" s="57">
        <v>0.69343705799151345</v>
      </c>
      <c r="L483" s="23">
        <v>1200000</v>
      </c>
      <c r="M483" s="23">
        <v>500755</v>
      </c>
      <c r="N483" s="57">
        <v>0.41729583333333331</v>
      </c>
      <c r="O483" s="23">
        <v>1150000</v>
      </c>
      <c r="P483" s="23">
        <v>740280</v>
      </c>
      <c r="Q483" s="171">
        <v>0.64372173913043473</v>
      </c>
    </row>
    <row r="484" spans="1:17" x14ac:dyDescent="0.2">
      <c r="A484" s="11" t="s">
        <v>20</v>
      </c>
      <c r="B484" s="12" t="s">
        <v>183</v>
      </c>
      <c r="C484" s="23">
        <v>42000000</v>
      </c>
      <c r="D484" s="23">
        <v>33846794</v>
      </c>
      <c r="E484" s="57">
        <v>0.80587604761904763</v>
      </c>
      <c r="F484" s="23">
        <v>42000000</v>
      </c>
      <c r="G484" s="23">
        <v>32345909</v>
      </c>
      <c r="H484" s="57">
        <v>0.77014069047619049</v>
      </c>
      <c r="I484" s="23">
        <v>41420000</v>
      </c>
      <c r="J484" s="23">
        <v>32597941.010000002</v>
      </c>
      <c r="K484" s="57">
        <v>0.78700968155480444</v>
      </c>
      <c r="L484" s="23">
        <v>46200000</v>
      </c>
      <c r="M484" s="23">
        <v>31530479.010000002</v>
      </c>
      <c r="N484" s="57">
        <v>0.68247790064935066</v>
      </c>
      <c r="O484" s="23">
        <v>45200000</v>
      </c>
      <c r="P484" s="23">
        <v>31259731</v>
      </c>
      <c r="Q484" s="171">
        <v>0.6915869690265487</v>
      </c>
    </row>
    <row r="485" spans="1:17" x14ac:dyDescent="0.2">
      <c r="A485" s="11" t="s">
        <v>184</v>
      </c>
      <c r="B485" s="12" t="s">
        <v>185</v>
      </c>
      <c r="C485" s="23">
        <v>5000000</v>
      </c>
      <c r="D485" s="23">
        <v>2737064.41</v>
      </c>
      <c r="E485" s="57">
        <v>0.54741288200000005</v>
      </c>
      <c r="F485" s="23">
        <v>5000000</v>
      </c>
      <c r="G485" s="23">
        <v>2382884.2999999998</v>
      </c>
      <c r="H485" s="57">
        <v>0.47657685999999994</v>
      </c>
      <c r="I485" s="23">
        <v>5050000</v>
      </c>
      <c r="J485" s="23">
        <v>2723541.7</v>
      </c>
      <c r="K485" s="57">
        <v>0.53931518811881196</v>
      </c>
      <c r="L485" s="23">
        <v>5025000</v>
      </c>
      <c r="M485" s="23">
        <v>3060988.08</v>
      </c>
      <c r="N485" s="57">
        <v>0.60915185671641792</v>
      </c>
      <c r="O485" s="23">
        <v>3025000</v>
      </c>
      <c r="P485" s="23">
        <v>2145194.04</v>
      </c>
      <c r="Q485" s="171">
        <v>0.70915505454545458</v>
      </c>
    </row>
    <row r="486" spans="1:17" x14ac:dyDescent="0.2">
      <c r="A486" s="11" t="s">
        <v>274</v>
      </c>
      <c r="B486" s="12" t="s">
        <v>275</v>
      </c>
      <c r="C486" s="23">
        <v>10000000</v>
      </c>
      <c r="D486" s="23">
        <v>5454083.0700000003</v>
      </c>
      <c r="E486" s="57">
        <v>0.54540830699999998</v>
      </c>
      <c r="F486" s="23">
        <v>10000000</v>
      </c>
      <c r="G486" s="23">
        <v>2470191.16</v>
      </c>
      <c r="H486" s="57">
        <v>0.24701911600000001</v>
      </c>
      <c r="I486" s="23">
        <v>8843000</v>
      </c>
      <c r="J486" s="23">
        <v>6091538.5599999996</v>
      </c>
      <c r="K486" s="57">
        <v>0.68885429831505141</v>
      </c>
      <c r="L486" s="23">
        <v>9400000</v>
      </c>
      <c r="M486" s="23">
        <v>4076399.46</v>
      </c>
      <c r="N486" s="57">
        <v>0.43365951702127659</v>
      </c>
      <c r="O486" s="23">
        <v>6400000</v>
      </c>
      <c r="P486" s="23">
        <v>4039659.29</v>
      </c>
      <c r="Q486" s="171">
        <v>0.63119676406250003</v>
      </c>
    </row>
    <row r="487" spans="1:17" x14ac:dyDescent="0.2">
      <c r="A487" s="11"/>
      <c r="B487" s="12"/>
      <c r="C487" s="23"/>
      <c r="D487" s="23"/>
      <c r="E487" s="57"/>
      <c r="F487" s="23"/>
      <c r="G487" s="23"/>
      <c r="H487" s="57"/>
      <c r="I487" s="23"/>
      <c r="J487" s="23"/>
      <c r="K487" s="57"/>
      <c r="L487" s="23"/>
      <c r="M487" s="23"/>
      <c r="N487" s="57"/>
      <c r="O487" s="23"/>
      <c r="P487" s="23"/>
      <c r="Q487" s="171"/>
    </row>
    <row r="488" spans="1:17" ht="25.5" x14ac:dyDescent="0.2">
      <c r="A488" s="27" t="s">
        <v>21</v>
      </c>
      <c r="B488" s="28" t="s">
        <v>22</v>
      </c>
      <c r="C488" s="17">
        <v>35300000</v>
      </c>
      <c r="D488" s="17">
        <v>32590232</v>
      </c>
      <c r="E488" s="56">
        <v>0.92323603399433429</v>
      </c>
      <c r="F488" s="17">
        <v>36000000</v>
      </c>
      <c r="G488" s="17">
        <v>35780979</v>
      </c>
      <c r="H488" s="56">
        <v>0.99391608333333337</v>
      </c>
      <c r="I488" s="17">
        <v>37500000</v>
      </c>
      <c r="J488" s="17">
        <v>36227288</v>
      </c>
      <c r="K488" s="56">
        <v>0.96606101333333338</v>
      </c>
      <c r="L488" s="17">
        <v>43580000</v>
      </c>
      <c r="M488" s="17">
        <v>39796029</v>
      </c>
      <c r="N488" s="56">
        <v>0.91317184488297387</v>
      </c>
      <c r="O488" s="17">
        <v>50000000</v>
      </c>
      <c r="P488" s="17">
        <v>49998672</v>
      </c>
      <c r="Q488" s="58">
        <v>0.99997343999999999</v>
      </c>
    </row>
    <row r="489" spans="1:17" x14ac:dyDescent="0.2">
      <c r="A489" s="11" t="s">
        <v>23</v>
      </c>
      <c r="B489" s="12" t="s">
        <v>186</v>
      </c>
      <c r="C489" s="23">
        <v>35300000</v>
      </c>
      <c r="D489" s="23">
        <v>32590232</v>
      </c>
      <c r="E489" s="57">
        <v>0.92323603399433429</v>
      </c>
      <c r="F489" s="23">
        <v>36000000</v>
      </c>
      <c r="G489" s="23">
        <v>35780979</v>
      </c>
      <c r="H489" s="57">
        <v>0.99391608333333337</v>
      </c>
      <c r="I489" s="23">
        <v>37500000</v>
      </c>
      <c r="J489" s="23">
        <v>36227288</v>
      </c>
      <c r="K489" s="57">
        <v>0.96606101333333338</v>
      </c>
      <c r="L489" s="23">
        <v>43580000</v>
      </c>
      <c r="M489" s="23">
        <v>39796029</v>
      </c>
      <c r="N489" s="57">
        <v>0.91317184488297387</v>
      </c>
      <c r="O489" s="23">
        <v>50000000</v>
      </c>
      <c r="P489" s="23">
        <v>49998672</v>
      </c>
      <c r="Q489" s="171">
        <v>0.99997343999999999</v>
      </c>
    </row>
    <row r="490" spans="1:17" ht="25.5" hidden="1" x14ac:dyDescent="0.2">
      <c r="A490" s="11" t="s">
        <v>187</v>
      </c>
      <c r="B490" s="12" t="s">
        <v>188</v>
      </c>
      <c r="C490" s="23">
        <v>0</v>
      </c>
      <c r="D490" s="23">
        <v>0</v>
      </c>
      <c r="E490" s="57">
        <v>0</v>
      </c>
      <c r="F490" s="23">
        <v>0</v>
      </c>
      <c r="G490" s="23">
        <v>0</v>
      </c>
      <c r="H490" s="57">
        <v>0</v>
      </c>
      <c r="I490" s="23">
        <v>0</v>
      </c>
      <c r="J490" s="23">
        <v>0</v>
      </c>
      <c r="K490" s="57">
        <v>0</v>
      </c>
      <c r="L490" s="23">
        <v>0</v>
      </c>
      <c r="M490" s="23">
        <v>0</v>
      </c>
      <c r="N490" s="57">
        <v>0</v>
      </c>
      <c r="O490" s="23"/>
      <c r="P490" s="23"/>
      <c r="Q490" s="171"/>
    </row>
    <row r="491" spans="1:17" x14ac:dyDescent="0.2">
      <c r="A491" s="26" t="s">
        <v>24</v>
      </c>
      <c r="B491" s="21" t="s">
        <v>25</v>
      </c>
      <c r="C491" s="17">
        <v>20640000</v>
      </c>
      <c r="D491" s="17">
        <v>4628562.5</v>
      </c>
      <c r="E491" s="56">
        <v>0.22425205910852714</v>
      </c>
      <c r="F491" s="17">
        <v>14200000</v>
      </c>
      <c r="G491" s="17">
        <v>12300690.1</v>
      </c>
      <c r="H491" s="56">
        <v>0.86624578169014077</v>
      </c>
      <c r="I491" s="17">
        <v>14500000</v>
      </c>
      <c r="J491" s="17">
        <v>14394229.050000001</v>
      </c>
      <c r="K491" s="56">
        <v>0.99270545172413793</v>
      </c>
      <c r="L491" s="17">
        <v>15811000</v>
      </c>
      <c r="M491" s="17">
        <v>14406031.949999999</v>
      </c>
      <c r="N491" s="56">
        <v>0.91113983618999428</v>
      </c>
      <c r="O491" s="17">
        <v>12500000</v>
      </c>
      <c r="P491" s="17">
        <v>11107522.300000001</v>
      </c>
      <c r="Q491" s="58">
        <v>0.88860178400000001</v>
      </c>
    </row>
    <row r="492" spans="1:17" x14ac:dyDescent="0.2">
      <c r="A492" s="11" t="s">
        <v>189</v>
      </c>
      <c r="B492" s="12" t="s">
        <v>190</v>
      </c>
      <c r="C492" s="23">
        <v>19000000</v>
      </c>
      <c r="D492" s="23">
        <v>4628562.5</v>
      </c>
      <c r="E492" s="57">
        <v>0.24360855263157893</v>
      </c>
      <c r="F492" s="23">
        <v>14000000</v>
      </c>
      <c r="G492" s="23">
        <v>12300690.1</v>
      </c>
      <c r="H492" s="57">
        <v>0.87862072142857139</v>
      </c>
      <c r="I492" s="23">
        <v>14500000</v>
      </c>
      <c r="J492" s="23">
        <v>14394229.050000001</v>
      </c>
      <c r="K492" s="57">
        <v>0.99270545172413793</v>
      </c>
      <c r="L492" s="23">
        <v>15811000</v>
      </c>
      <c r="M492" s="23">
        <v>14406031.949999999</v>
      </c>
      <c r="N492" s="57">
        <v>0.91113983618999428</v>
      </c>
      <c r="O492" s="23">
        <v>12500000</v>
      </c>
      <c r="P492" s="23">
        <v>11107522.300000001</v>
      </c>
      <c r="Q492" s="171">
        <v>0.88860178400000001</v>
      </c>
    </row>
    <row r="493" spans="1:17" ht="25.5" x14ac:dyDescent="0.2">
      <c r="A493" s="11" t="s">
        <v>26</v>
      </c>
      <c r="B493" s="12" t="s">
        <v>191</v>
      </c>
      <c r="C493" s="23">
        <v>200000</v>
      </c>
      <c r="D493" s="23">
        <v>0</v>
      </c>
      <c r="E493" s="57">
        <v>0</v>
      </c>
      <c r="F493" s="23">
        <v>200000</v>
      </c>
      <c r="G493" s="23">
        <v>0</v>
      </c>
      <c r="H493" s="57">
        <v>0</v>
      </c>
      <c r="I493" s="23">
        <v>0</v>
      </c>
      <c r="J493" s="23">
        <v>0</v>
      </c>
      <c r="K493" s="57">
        <v>0</v>
      </c>
      <c r="L493" s="23">
        <v>0</v>
      </c>
      <c r="M493" s="23">
        <v>0</v>
      </c>
      <c r="N493" s="57">
        <v>0</v>
      </c>
      <c r="O493" s="23"/>
      <c r="P493" s="23"/>
      <c r="Q493" s="171"/>
    </row>
    <row r="494" spans="1:17" ht="25.5" x14ac:dyDescent="0.2">
      <c r="A494" s="11" t="s">
        <v>348</v>
      </c>
      <c r="B494" s="12" t="s">
        <v>349</v>
      </c>
      <c r="C494" s="23">
        <v>1440000</v>
      </c>
      <c r="D494" s="23">
        <v>0</v>
      </c>
      <c r="E494" s="57">
        <v>0</v>
      </c>
      <c r="F494" s="23">
        <v>0</v>
      </c>
      <c r="G494" s="23">
        <v>0</v>
      </c>
      <c r="H494" s="57">
        <v>0</v>
      </c>
      <c r="I494" s="23">
        <v>0</v>
      </c>
      <c r="J494" s="23">
        <v>0</v>
      </c>
      <c r="K494" s="57">
        <v>0</v>
      </c>
      <c r="L494" s="23">
        <v>0</v>
      </c>
      <c r="M494" s="23">
        <v>0</v>
      </c>
      <c r="N494" s="57">
        <v>0</v>
      </c>
      <c r="O494" s="23"/>
      <c r="P494" s="23"/>
      <c r="Q494" s="171"/>
    </row>
    <row r="495" spans="1:17" ht="25.5" x14ac:dyDescent="0.2">
      <c r="A495" s="29" t="s">
        <v>27</v>
      </c>
      <c r="B495" s="30" t="s">
        <v>28</v>
      </c>
      <c r="C495" s="17">
        <v>62832000</v>
      </c>
      <c r="D495" s="17">
        <v>32884740.300000004</v>
      </c>
      <c r="E495" s="56">
        <v>0.52337567322383505</v>
      </c>
      <c r="F495" s="17">
        <v>68406000</v>
      </c>
      <c r="G495" s="17">
        <v>47026232.149999999</v>
      </c>
      <c r="H495" s="56">
        <v>0.68745771058094318</v>
      </c>
      <c r="I495" s="17">
        <v>73689000</v>
      </c>
      <c r="J495" s="17">
        <v>65261033.520000003</v>
      </c>
      <c r="K495" s="56">
        <v>0.88562788910149415</v>
      </c>
      <c r="L495" s="17">
        <v>88129000</v>
      </c>
      <c r="M495" s="17">
        <v>69455360.980000004</v>
      </c>
      <c r="N495" s="56">
        <v>0.7881101678221698</v>
      </c>
      <c r="O495" s="17">
        <v>82464000</v>
      </c>
      <c r="P495" s="17">
        <v>65232198.469999999</v>
      </c>
      <c r="Q495" s="58">
        <v>0.79103849522215752</v>
      </c>
    </row>
    <row r="496" spans="1:17" ht="25.5" x14ac:dyDescent="0.2">
      <c r="A496" s="11" t="s">
        <v>85</v>
      </c>
      <c r="B496" s="12" t="s">
        <v>192</v>
      </c>
      <c r="C496" s="23">
        <v>12844000</v>
      </c>
      <c r="D496" s="23">
        <v>4572686.25</v>
      </c>
      <c r="E496" s="57">
        <v>0.35601730379943941</v>
      </c>
      <c r="F496" s="23">
        <v>17931000</v>
      </c>
      <c r="G496" s="23">
        <v>12447889.74</v>
      </c>
      <c r="H496" s="57">
        <v>0.69421057052032797</v>
      </c>
      <c r="I496" s="23">
        <v>18500000</v>
      </c>
      <c r="J496" s="23">
        <v>18017132.920000002</v>
      </c>
      <c r="K496" s="57">
        <v>0.9738990767567568</v>
      </c>
      <c r="L496" s="23">
        <v>13225000</v>
      </c>
      <c r="M496" s="23">
        <v>11596448.189999999</v>
      </c>
      <c r="N496" s="57">
        <v>0.87685808620037808</v>
      </c>
      <c r="O496" s="23">
        <v>10545000</v>
      </c>
      <c r="P496" s="23">
        <v>7387543.0099999998</v>
      </c>
      <c r="Q496" s="171">
        <v>0.70057306875296343</v>
      </c>
    </row>
    <row r="497" spans="1:17" ht="25.5" hidden="1" x14ac:dyDescent="0.2">
      <c r="A497" s="11" t="s">
        <v>193</v>
      </c>
      <c r="B497" s="12" t="s">
        <v>194</v>
      </c>
      <c r="C497" s="23">
        <v>0</v>
      </c>
      <c r="D497" s="23">
        <v>0</v>
      </c>
      <c r="E497" s="57">
        <v>0</v>
      </c>
      <c r="F497" s="23">
        <v>0</v>
      </c>
      <c r="G497" s="23">
        <v>0</v>
      </c>
      <c r="H497" s="57">
        <v>0</v>
      </c>
      <c r="I497" s="23">
        <v>0</v>
      </c>
      <c r="J497" s="23">
        <v>0</v>
      </c>
      <c r="K497" s="57">
        <v>0</v>
      </c>
      <c r="L497" s="23">
        <v>0</v>
      </c>
      <c r="M497" s="23">
        <v>0</v>
      </c>
      <c r="N497" s="57">
        <v>0</v>
      </c>
      <c r="O497" s="23"/>
      <c r="P497" s="23"/>
      <c r="Q497" s="171"/>
    </row>
    <row r="498" spans="1:17" ht="25.5" x14ac:dyDescent="0.2">
      <c r="A498" s="11" t="s">
        <v>86</v>
      </c>
      <c r="B498" s="12" t="s">
        <v>195</v>
      </c>
      <c r="C498" s="23">
        <v>8000000</v>
      </c>
      <c r="D498" s="23">
        <v>0</v>
      </c>
      <c r="E498" s="57">
        <v>0</v>
      </c>
      <c r="F498" s="23">
        <v>0</v>
      </c>
      <c r="G498" s="23">
        <v>0</v>
      </c>
      <c r="H498" s="57">
        <v>0</v>
      </c>
      <c r="I498" s="23">
        <v>0</v>
      </c>
      <c r="J498" s="23">
        <v>0</v>
      </c>
      <c r="K498" s="57">
        <v>0</v>
      </c>
      <c r="L498" s="23">
        <v>0</v>
      </c>
      <c r="M498" s="23">
        <v>0</v>
      </c>
      <c r="N498" s="57">
        <v>0</v>
      </c>
      <c r="O498" s="23"/>
      <c r="P498" s="23"/>
      <c r="Q498" s="171"/>
    </row>
    <row r="499" spans="1:17" ht="38.25" x14ac:dyDescent="0.2">
      <c r="A499" s="11" t="s">
        <v>29</v>
      </c>
      <c r="B499" s="12" t="s">
        <v>196</v>
      </c>
      <c r="C499" s="23">
        <v>0</v>
      </c>
      <c r="D499" s="23">
        <v>0</v>
      </c>
      <c r="E499" s="57">
        <v>0</v>
      </c>
      <c r="F499" s="23">
        <v>0</v>
      </c>
      <c r="G499" s="23">
        <v>0</v>
      </c>
      <c r="H499" s="57">
        <v>0</v>
      </c>
      <c r="I499" s="23">
        <v>2600000</v>
      </c>
      <c r="J499" s="23">
        <v>2323554.25</v>
      </c>
      <c r="K499" s="57">
        <v>0.89367471153846156</v>
      </c>
      <c r="L499" s="23">
        <v>3050000</v>
      </c>
      <c r="M499" s="23">
        <v>1378131.25</v>
      </c>
      <c r="N499" s="57">
        <v>0.45184631147540982</v>
      </c>
      <c r="O499" s="23">
        <v>3500000</v>
      </c>
      <c r="P499" s="23">
        <v>1432268.88</v>
      </c>
      <c r="Q499" s="171">
        <v>0.40921967999999997</v>
      </c>
    </row>
    <row r="500" spans="1:17" ht="25.5" x14ac:dyDescent="0.2">
      <c r="A500" s="11" t="s">
        <v>30</v>
      </c>
      <c r="B500" s="12" t="s">
        <v>197</v>
      </c>
      <c r="C500" s="23">
        <v>14800000</v>
      </c>
      <c r="D500" s="23">
        <v>10884073.23</v>
      </c>
      <c r="E500" s="57">
        <v>0.73541035337837846</v>
      </c>
      <c r="F500" s="23">
        <v>17000000</v>
      </c>
      <c r="G500" s="23">
        <v>7841941.5999999996</v>
      </c>
      <c r="H500" s="57">
        <v>0.46129068235294113</v>
      </c>
      <c r="I500" s="23">
        <v>24000000</v>
      </c>
      <c r="J500" s="23">
        <v>22515557.460000001</v>
      </c>
      <c r="K500" s="57">
        <v>0.93814822750000004</v>
      </c>
      <c r="L500" s="23">
        <v>30000000</v>
      </c>
      <c r="M500" s="23">
        <v>27517669.52</v>
      </c>
      <c r="N500" s="57">
        <v>0.9172556506666667</v>
      </c>
      <c r="O500" s="23">
        <v>23000000</v>
      </c>
      <c r="P500" s="23">
        <v>20613162.690000001</v>
      </c>
      <c r="Q500" s="171">
        <v>0.89622446478260875</v>
      </c>
    </row>
    <row r="501" spans="1:17" ht="25.5" x14ac:dyDescent="0.2">
      <c r="A501" s="11" t="s">
        <v>133</v>
      </c>
      <c r="B501" s="12" t="s">
        <v>198</v>
      </c>
      <c r="C501" s="23">
        <v>100000</v>
      </c>
      <c r="D501" s="23">
        <v>0</v>
      </c>
      <c r="E501" s="57">
        <v>0</v>
      </c>
      <c r="F501" s="23">
        <v>200000</v>
      </c>
      <c r="G501" s="23">
        <v>178180</v>
      </c>
      <c r="H501" s="57">
        <v>0.89090000000000003</v>
      </c>
      <c r="I501" s="23">
        <v>100000</v>
      </c>
      <c r="J501" s="23">
        <v>71925</v>
      </c>
      <c r="K501" s="57">
        <v>0.71924999999999994</v>
      </c>
      <c r="L501" s="23">
        <v>350000</v>
      </c>
      <c r="M501" s="23">
        <v>0</v>
      </c>
      <c r="N501" s="57">
        <v>0</v>
      </c>
      <c r="O501" s="23">
        <v>3225000</v>
      </c>
      <c r="P501" s="23">
        <v>2225000</v>
      </c>
      <c r="Q501" s="171">
        <v>0.68992248062015504</v>
      </c>
    </row>
    <row r="502" spans="1:17" ht="25.5" x14ac:dyDescent="0.2">
      <c r="A502" s="11" t="s">
        <v>31</v>
      </c>
      <c r="B502" s="12" t="s">
        <v>278</v>
      </c>
      <c r="C502" s="23">
        <v>7500000</v>
      </c>
      <c r="D502" s="23">
        <v>4907193.33</v>
      </c>
      <c r="E502" s="57">
        <v>0.65429244399999997</v>
      </c>
      <c r="F502" s="23">
        <v>5064000</v>
      </c>
      <c r="G502" s="23">
        <v>4400061.75</v>
      </c>
      <c r="H502" s="57">
        <v>0.86889055094786727</v>
      </c>
      <c r="I502" s="23">
        <v>5500000</v>
      </c>
      <c r="J502" s="23">
        <v>4288830</v>
      </c>
      <c r="K502" s="57">
        <v>0.77978727272727277</v>
      </c>
      <c r="L502" s="23">
        <v>7100000</v>
      </c>
      <c r="M502" s="23">
        <v>3726280.6</v>
      </c>
      <c r="N502" s="57">
        <v>0.52482825352112672</v>
      </c>
      <c r="O502" s="23">
        <v>8524000</v>
      </c>
      <c r="P502" s="23">
        <v>5440103.2000000002</v>
      </c>
      <c r="Q502" s="171">
        <v>0.63821013608634447</v>
      </c>
    </row>
    <row r="503" spans="1:17" ht="38.25" x14ac:dyDescent="0.2">
      <c r="A503" s="11" t="s">
        <v>32</v>
      </c>
      <c r="B503" s="12" t="s">
        <v>199</v>
      </c>
      <c r="C503" s="23">
        <v>19438000</v>
      </c>
      <c r="D503" s="23">
        <v>12470787.49</v>
      </c>
      <c r="E503" s="57">
        <v>0.6415674189731454</v>
      </c>
      <c r="F503" s="23">
        <v>27861000</v>
      </c>
      <c r="G503" s="23">
        <v>22009969.059999999</v>
      </c>
      <c r="H503" s="57">
        <v>0.78999206991852411</v>
      </c>
      <c r="I503" s="23">
        <v>22089000</v>
      </c>
      <c r="J503" s="23">
        <v>17178533.890000001</v>
      </c>
      <c r="K503" s="57">
        <v>0.77769631445515874</v>
      </c>
      <c r="L503" s="23">
        <v>30574000</v>
      </c>
      <c r="M503" s="23">
        <v>23420468.460000001</v>
      </c>
      <c r="N503" s="57">
        <v>0.76602565774841369</v>
      </c>
      <c r="O503" s="23">
        <v>30640000</v>
      </c>
      <c r="P503" s="23">
        <v>26999120.690000001</v>
      </c>
      <c r="Q503" s="171">
        <v>0.88117234627937346</v>
      </c>
    </row>
    <row r="504" spans="1:17" ht="25.5" x14ac:dyDescent="0.2">
      <c r="A504" s="11" t="s">
        <v>33</v>
      </c>
      <c r="B504" s="12" t="s">
        <v>279</v>
      </c>
      <c r="C504" s="23">
        <v>150000</v>
      </c>
      <c r="D504" s="23">
        <v>50000</v>
      </c>
      <c r="E504" s="57">
        <v>0.33333333333333331</v>
      </c>
      <c r="F504" s="23">
        <v>350000</v>
      </c>
      <c r="G504" s="23">
        <v>148190</v>
      </c>
      <c r="H504" s="57">
        <v>0.4234</v>
      </c>
      <c r="I504" s="23">
        <v>900000</v>
      </c>
      <c r="J504" s="23">
        <v>865500</v>
      </c>
      <c r="K504" s="57">
        <v>0.96166666666666667</v>
      </c>
      <c r="L504" s="23">
        <v>3830000</v>
      </c>
      <c r="M504" s="23">
        <v>1816362.96</v>
      </c>
      <c r="N504" s="57">
        <v>0.47424620365535247</v>
      </c>
      <c r="O504" s="23">
        <v>3030000</v>
      </c>
      <c r="P504" s="23">
        <v>1135000</v>
      </c>
      <c r="Q504" s="171">
        <v>0.37458745874587457</v>
      </c>
    </row>
    <row r="505" spans="1:17" x14ac:dyDescent="0.2">
      <c r="A505" s="26" t="s">
        <v>272</v>
      </c>
      <c r="B505" s="12"/>
      <c r="C505" s="17">
        <v>3950000</v>
      </c>
      <c r="D505" s="17">
        <v>1457393.39</v>
      </c>
      <c r="E505" s="56">
        <v>0.36896035189873416</v>
      </c>
      <c r="F505" s="17">
        <v>850000</v>
      </c>
      <c r="G505" s="17">
        <v>800551</v>
      </c>
      <c r="H505" s="56">
        <v>0.9418247058823529</v>
      </c>
      <c r="I505" s="17">
        <v>850000</v>
      </c>
      <c r="J505" s="17">
        <v>816672</v>
      </c>
      <c r="K505" s="56">
        <v>0.96079058823529406</v>
      </c>
      <c r="L505" s="17">
        <v>750000</v>
      </c>
      <c r="M505" s="17">
        <v>721196</v>
      </c>
      <c r="N505" s="56">
        <v>0.96159466666666671</v>
      </c>
      <c r="O505" s="17">
        <v>1050000</v>
      </c>
      <c r="P505" s="17">
        <v>673497</v>
      </c>
      <c r="Q505" s="58">
        <v>0.64142571428571427</v>
      </c>
    </row>
    <row r="506" spans="1:17" ht="25.5" x14ac:dyDescent="0.2">
      <c r="A506" s="11" t="s">
        <v>200</v>
      </c>
      <c r="B506" s="12" t="s">
        <v>201</v>
      </c>
      <c r="C506" s="23">
        <v>3300000</v>
      </c>
      <c r="D506" s="23">
        <v>1080930.47</v>
      </c>
      <c r="E506" s="57">
        <v>0.32755468787878789</v>
      </c>
      <c r="F506" s="23">
        <v>0</v>
      </c>
      <c r="G506" s="23">
        <v>0</v>
      </c>
      <c r="H506" s="57">
        <v>0</v>
      </c>
      <c r="I506" s="23">
        <v>0</v>
      </c>
      <c r="J506" s="23">
        <v>0</v>
      </c>
      <c r="K506" s="57">
        <v>0</v>
      </c>
      <c r="L506" s="23">
        <v>0</v>
      </c>
      <c r="M506" s="23">
        <v>0</v>
      </c>
      <c r="N506" s="57">
        <v>0</v>
      </c>
      <c r="O506" s="23"/>
      <c r="P506" s="23"/>
      <c r="Q506" s="171"/>
    </row>
    <row r="507" spans="1:17" hidden="1" x14ac:dyDescent="0.2">
      <c r="A507" s="11" t="s">
        <v>332</v>
      </c>
      <c r="B507" s="12" t="s">
        <v>333</v>
      </c>
      <c r="C507" s="23">
        <v>0</v>
      </c>
      <c r="D507" s="23">
        <v>0</v>
      </c>
      <c r="E507" s="57">
        <v>0</v>
      </c>
      <c r="F507" s="23">
        <v>0</v>
      </c>
      <c r="G507" s="23">
        <v>0</v>
      </c>
      <c r="H507" s="57">
        <v>0</v>
      </c>
      <c r="I507" s="23">
        <v>0</v>
      </c>
      <c r="J507" s="23">
        <v>0</v>
      </c>
      <c r="K507" s="57">
        <v>0</v>
      </c>
      <c r="L507" s="23">
        <v>0</v>
      </c>
      <c r="M507" s="23">
        <v>0</v>
      </c>
      <c r="N507" s="57">
        <v>0</v>
      </c>
      <c r="O507" s="23"/>
      <c r="P507" s="23"/>
      <c r="Q507" s="171"/>
    </row>
    <row r="508" spans="1:17" x14ac:dyDescent="0.2">
      <c r="A508" s="11" t="s">
        <v>142</v>
      </c>
      <c r="B508" s="12" t="s">
        <v>202</v>
      </c>
      <c r="C508" s="23">
        <v>650000</v>
      </c>
      <c r="D508" s="23">
        <v>376462.92</v>
      </c>
      <c r="E508" s="57">
        <v>0.57917372307692305</v>
      </c>
      <c r="F508" s="23">
        <v>850000</v>
      </c>
      <c r="G508" s="23">
        <v>800551</v>
      </c>
      <c r="H508" s="57">
        <v>0.9418247058823529</v>
      </c>
      <c r="I508" s="23">
        <v>850000</v>
      </c>
      <c r="J508" s="23">
        <v>816672</v>
      </c>
      <c r="K508" s="57">
        <v>0.96079058823529406</v>
      </c>
      <c r="L508" s="23">
        <v>750000</v>
      </c>
      <c r="M508" s="23">
        <v>721196</v>
      </c>
      <c r="N508" s="57">
        <v>0.96159466666666671</v>
      </c>
      <c r="O508" s="23">
        <v>1050000</v>
      </c>
      <c r="P508" s="23">
        <v>673497</v>
      </c>
      <c r="Q508" s="171">
        <v>0.64142571428571427</v>
      </c>
    </row>
    <row r="509" spans="1:17" x14ac:dyDescent="0.2">
      <c r="A509" s="26" t="s">
        <v>34</v>
      </c>
      <c r="B509" s="31" t="s">
        <v>35</v>
      </c>
      <c r="C509" s="17">
        <v>2500000</v>
      </c>
      <c r="D509" s="17">
        <v>1559931.78</v>
      </c>
      <c r="E509" s="56">
        <v>0.62397271200000004</v>
      </c>
      <c r="F509" s="17">
        <v>1150000</v>
      </c>
      <c r="G509" s="17">
        <v>180000</v>
      </c>
      <c r="H509" s="56">
        <v>0.15652173913043479</v>
      </c>
      <c r="I509" s="17">
        <v>1100000</v>
      </c>
      <c r="J509" s="17">
        <v>931274</v>
      </c>
      <c r="K509" s="56">
        <v>0.84661272727272729</v>
      </c>
      <c r="L509" s="17">
        <v>1700000</v>
      </c>
      <c r="M509" s="17">
        <v>503895</v>
      </c>
      <c r="N509" s="56">
        <v>0.29640882352941178</v>
      </c>
      <c r="O509" s="17">
        <v>2000000</v>
      </c>
      <c r="P509" s="17">
        <v>90000</v>
      </c>
      <c r="Q509" s="58">
        <v>4.4999999999999998E-2</v>
      </c>
    </row>
    <row r="510" spans="1:17" x14ac:dyDescent="0.2">
      <c r="A510" s="11" t="s">
        <v>203</v>
      </c>
      <c r="B510" s="12" t="s">
        <v>204</v>
      </c>
      <c r="C510" s="23">
        <v>1500000</v>
      </c>
      <c r="D510" s="23">
        <v>915495.78</v>
      </c>
      <c r="E510" s="57">
        <v>0.61033051999999999</v>
      </c>
      <c r="F510" s="23">
        <v>150000</v>
      </c>
      <c r="G510" s="23">
        <v>0</v>
      </c>
      <c r="H510" s="57">
        <v>0</v>
      </c>
      <c r="I510" s="23">
        <v>100000</v>
      </c>
      <c r="J510" s="23">
        <v>7972</v>
      </c>
      <c r="K510" s="57">
        <v>7.9719999999999999E-2</v>
      </c>
      <c r="L510" s="23">
        <v>200000</v>
      </c>
      <c r="M510" s="23">
        <v>0</v>
      </c>
      <c r="N510" s="57">
        <v>0</v>
      </c>
      <c r="O510" s="23">
        <v>100000</v>
      </c>
      <c r="P510" s="23">
        <v>0</v>
      </c>
      <c r="Q510" s="171">
        <v>0</v>
      </c>
    </row>
    <row r="511" spans="1:17" x14ac:dyDescent="0.2">
      <c r="A511" s="11" t="s">
        <v>205</v>
      </c>
      <c r="B511" s="12" t="s">
        <v>206</v>
      </c>
      <c r="C511" s="23">
        <v>1000000</v>
      </c>
      <c r="D511" s="23">
        <v>644436</v>
      </c>
      <c r="E511" s="57">
        <v>0.64443600000000001</v>
      </c>
      <c r="F511" s="23">
        <v>1000000</v>
      </c>
      <c r="G511" s="23">
        <v>180000</v>
      </c>
      <c r="H511" s="57">
        <v>0.18</v>
      </c>
      <c r="I511" s="23">
        <v>1000000</v>
      </c>
      <c r="J511" s="23">
        <v>923302</v>
      </c>
      <c r="K511" s="57">
        <v>0.92330199999999996</v>
      </c>
      <c r="L511" s="23">
        <v>1500000</v>
      </c>
      <c r="M511" s="23">
        <v>503895</v>
      </c>
      <c r="N511" s="57">
        <v>0.33593000000000001</v>
      </c>
      <c r="O511" s="23">
        <v>1900000</v>
      </c>
      <c r="P511" s="23">
        <v>90000</v>
      </c>
      <c r="Q511" s="171">
        <v>4.736842105263158E-2</v>
      </c>
    </row>
    <row r="512" spans="1:17" ht="25.5" hidden="1" x14ac:dyDescent="0.2">
      <c r="A512" s="11" t="s">
        <v>36</v>
      </c>
      <c r="B512" s="12" t="s">
        <v>207</v>
      </c>
      <c r="C512" s="23">
        <v>0</v>
      </c>
      <c r="D512" s="23">
        <v>0</v>
      </c>
      <c r="E512" s="57">
        <v>0</v>
      </c>
      <c r="F512" s="23">
        <v>0</v>
      </c>
      <c r="G512" s="23">
        <v>0</v>
      </c>
      <c r="H512" s="57">
        <v>0</v>
      </c>
      <c r="I512" s="23">
        <v>0</v>
      </c>
      <c r="J512" s="23">
        <v>0</v>
      </c>
      <c r="K512" s="57">
        <v>0</v>
      </c>
      <c r="L512" s="23">
        <v>0</v>
      </c>
      <c r="M512" s="23">
        <v>0</v>
      </c>
      <c r="N512" s="57">
        <v>0</v>
      </c>
      <c r="O512" s="23"/>
      <c r="P512" s="23"/>
      <c r="Q512" s="171"/>
    </row>
    <row r="513" spans="1:17" ht="25.5" x14ac:dyDescent="0.2">
      <c r="A513" s="20">
        <v>2</v>
      </c>
      <c r="B513" s="21" t="s">
        <v>37</v>
      </c>
      <c r="C513" s="17">
        <v>104450000</v>
      </c>
      <c r="D513" s="17">
        <v>84914737.929999992</v>
      </c>
      <c r="E513" s="56">
        <v>0.81297020516993768</v>
      </c>
      <c r="F513" s="17">
        <v>100460000</v>
      </c>
      <c r="G513" s="17">
        <v>73019263.879999995</v>
      </c>
      <c r="H513" s="56">
        <v>0.72684913278916974</v>
      </c>
      <c r="I513" s="17">
        <v>86113000</v>
      </c>
      <c r="J513" s="17">
        <v>75831999.439999998</v>
      </c>
      <c r="K513" s="56">
        <v>0.8806103543019056</v>
      </c>
      <c r="L513" s="17">
        <v>59335000</v>
      </c>
      <c r="M513" s="17">
        <v>54604582.420000002</v>
      </c>
      <c r="N513" s="56">
        <v>0.92027610044661667</v>
      </c>
      <c r="O513" s="17">
        <v>61853000</v>
      </c>
      <c r="P513" s="17">
        <v>54698429.049999997</v>
      </c>
      <c r="Q513" s="58">
        <v>0.88432944319596463</v>
      </c>
    </row>
    <row r="514" spans="1:17" ht="25.5" x14ac:dyDescent="0.2">
      <c r="A514" s="20" t="s">
        <v>38</v>
      </c>
      <c r="B514" s="21" t="s">
        <v>39</v>
      </c>
      <c r="C514" s="17">
        <v>56500000</v>
      </c>
      <c r="D514" s="17">
        <v>49522893.579999998</v>
      </c>
      <c r="E514" s="56">
        <v>0.87651139079646012</v>
      </c>
      <c r="F514" s="17">
        <v>58350000</v>
      </c>
      <c r="G514" s="17">
        <v>37402488.280000001</v>
      </c>
      <c r="H514" s="56">
        <v>0.64100236983718939</v>
      </c>
      <c r="I514" s="17">
        <v>54230000</v>
      </c>
      <c r="J514" s="17">
        <v>49371514.280000001</v>
      </c>
      <c r="K514" s="56">
        <v>0.91040963083164306</v>
      </c>
      <c r="L514" s="17">
        <v>41415000</v>
      </c>
      <c r="M514" s="17">
        <v>37724970.32</v>
      </c>
      <c r="N514" s="56">
        <v>0.91090113050826993</v>
      </c>
      <c r="O514" s="17">
        <v>45400000</v>
      </c>
      <c r="P514" s="17">
        <v>38584282.079999998</v>
      </c>
      <c r="Q514" s="58">
        <v>0.84987405462555066</v>
      </c>
    </row>
    <row r="515" spans="1:17" x14ac:dyDescent="0.2">
      <c r="A515" s="11" t="s">
        <v>40</v>
      </c>
      <c r="B515" s="12" t="s">
        <v>208</v>
      </c>
      <c r="C515" s="23">
        <v>31500000</v>
      </c>
      <c r="D515" s="23">
        <v>27446165.300000001</v>
      </c>
      <c r="E515" s="57">
        <v>0.87130683492063499</v>
      </c>
      <c r="F515" s="23">
        <v>35000000</v>
      </c>
      <c r="G515" s="23">
        <v>27219148.420000002</v>
      </c>
      <c r="H515" s="57">
        <v>0.77768995485714287</v>
      </c>
      <c r="I515" s="23">
        <v>28800000</v>
      </c>
      <c r="J515" s="23">
        <v>27820134.010000002</v>
      </c>
      <c r="K515" s="57">
        <v>0.96597687534722232</v>
      </c>
      <c r="L515" s="23">
        <v>36200000</v>
      </c>
      <c r="M515" s="23">
        <v>32579387.489999998</v>
      </c>
      <c r="N515" s="57">
        <v>0.89998307983425407</v>
      </c>
      <c r="O515" s="23">
        <v>32000000</v>
      </c>
      <c r="P515" s="23">
        <v>25611768.879999999</v>
      </c>
      <c r="Q515" s="171">
        <v>0.80036777749999999</v>
      </c>
    </row>
    <row r="516" spans="1:17" ht="25.5" x14ac:dyDescent="0.2">
      <c r="A516" s="11" t="s">
        <v>131</v>
      </c>
      <c r="B516" s="12" t="s">
        <v>209</v>
      </c>
      <c r="C516" s="23">
        <v>500000</v>
      </c>
      <c r="D516" s="23">
        <v>484152.7</v>
      </c>
      <c r="E516" s="57">
        <v>0.96830539999999998</v>
      </c>
      <c r="F516" s="23">
        <v>200000</v>
      </c>
      <c r="G516" s="23">
        <v>193740</v>
      </c>
      <c r="H516" s="57">
        <v>0.96870000000000001</v>
      </c>
      <c r="I516" s="23">
        <v>100000</v>
      </c>
      <c r="J516" s="23">
        <v>94115</v>
      </c>
      <c r="K516" s="57">
        <v>0.94115000000000004</v>
      </c>
      <c r="L516" s="23">
        <v>4000</v>
      </c>
      <c r="M516" s="23">
        <v>0</v>
      </c>
      <c r="N516" s="57">
        <v>0</v>
      </c>
      <c r="O516" s="23"/>
      <c r="P516" s="23"/>
      <c r="Q516" s="171"/>
    </row>
    <row r="517" spans="1:17" hidden="1" x14ac:dyDescent="0.2">
      <c r="A517" s="11" t="s">
        <v>273</v>
      </c>
      <c r="B517" s="12" t="s">
        <v>210</v>
      </c>
      <c r="C517" s="23">
        <v>0</v>
      </c>
      <c r="D517" s="23">
        <v>0</v>
      </c>
      <c r="E517" s="57">
        <v>0</v>
      </c>
      <c r="F517" s="23">
        <v>0</v>
      </c>
      <c r="G517" s="23">
        <v>0</v>
      </c>
      <c r="H517" s="57">
        <v>0</v>
      </c>
      <c r="I517" s="23">
        <v>0</v>
      </c>
      <c r="J517" s="23">
        <v>0</v>
      </c>
      <c r="K517" s="57">
        <v>0</v>
      </c>
      <c r="L517" s="23">
        <v>0</v>
      </c>
      <c r="M517" s="23">
        <v>0</v>
      </c>
      <c r="N517" s="57">
        <v>0</v>
      </c>
      <c r="O517" s="23"/>
      <c r="P517" s="23"/>
      <c r="Q517" s="171"/>
    </row>
    <row r="518" spans="1:17" x14ac:dyDescent="0.2">
      <c r="A518" s="11" t="s">
        <v>41</v>
      </c>
      <c r="B518" s="12" t="s">
        <v>211</v>
      </c>
      <c r="C518" s="23">
        <v>24400000</v>
      </c>
      <c r="D518" s="23">
        <v>21516130.579999998</v>
      </c>
      <c r="E518" s="57">
        <v>0.88180863032786883</v>
      </c>
      <c r="F518" s="23">
        <v>23050000</v>
      </c>
      <c r="G518" s="23">
        <v>9930917.8599999994</v>
      </c>
      <c r="H518" s="57">
        <v>0.43084242342733187</v>
      </c>
      <c r="I518" s="23">
        <v>25230000</v>
      </c>
      <c r="J518" s="23">
        <v>21403352.07</v>
      </c>
      <c r="K518" s="57">
        <v>0.84832945184304398</v>
      </c>
      <c r="L518" s="23">
        <v>5100000</v>
      </c>
      <c r="M518" s="23">
        <v>5051007.83</v>
      </c>
      <c r="N518" s="57">
        <v>0.99039369215686279</v>
      </c>
      <c r="O518" s="23">
        <v>13350000</v>
      </c>
      <c r="P518" s="23">
        <v>12922866.4</v>
      </c>
      <c r="Q518" s="171">
        <v>0.96800497378277162</v>
      </c>
    </row>
    <row r="519" spans="1:17" x14ac:dyDescent="0.2">
      <c r="A519" s="11" t="s">
        <v>42</v>
      </c>
      <c r="B519" s="12" t="s">
        <v>212</v>
      </c>
      <c r="C519" s="23">
        <v>100000</v>
      </c>
      <c r="D519" s="23">
        <v>76445</v>
      </c>
      <c r="E519" s="57">
        <v>0.76444999999999996</v>
      </c>
      <c r="F519" s="23">
        <v>100000</v>
      </c>
      <c r="G519" s="23">
        <v>58682</v>
      </c>
      <c r="H519" s="57">
        <v>0.58682000000000001</v>
      </c>
      <c r="I519" s="23">
        <v>100000</v>
      </c>
      <c r="J519" s="23">
        <v>53913.2</v>
      </c>
      <c r="K519" s="57">
        <v>0.53913199999999994</v>
      </c>
      <c r="L519" s="23">
        <v>111000</v>
      </c>
      <c r="M519" s="23">
        <v>94575</v>
      </c>
      <c r="N519" s="57">
        <v>0.85202702702702704</v>
      </c>
      <c r="O519" s="23">
        <v>50000</v>
      </c>
      <c r="P519" s="23">
        <v>49646.8</v>
      </c>
      <c r="Q519" s="171">
        <v>0.99293600000000004</v>
      </c>
    </row>
    <row r="520" spans="1:17" ht="25.5" x14ac:dyDescent="0.2">
      <c r="A520" s="29" t="s">
        <v>43</v>
      </c>
      <c r="B520" s="32" t="s">
        <v>44</v>
      </c>
      <c r="C520" s="17">
        <v>2500000</v>
      </c>
      <c r="D520" s="17">
        <v>1499575.1</v>
      </c>
      <c r="E520" s="56">
        <v>0.59983004000000006</v>
      </c>
      <c r="F520" s="17">
        <v>2000000</v>
      </c>
      <c r="G520" s="17">
        <v>1998824.85</v>
      </c>
      <c r="H520" s="56">
        <v>0.99941242500000005</v>
      </c>
      <c r="I520" s="17">
        <v>709000</v>
      </c>
      <c r="J520" s="17">
        <v>685302.01</v>
      </c>
      <c r="K520" s="56">
        <v>0.96657547249647391</v>
      </c>
      <c r="L520" s="17">
        <v>700000</v>
      </c>
      <c r="M520" s="17">
        <v>574660</v>
      </c>
      <c r="N520" s="56">
        <v>0.8209428571428572</v>
      </c>
      <c r="O520" s="17">
        <v>300000</v>
      </c>
      <c r="P520" s="17">
        <v>297459</v>
      </c>
      <c r="Q520" s="58">
        <v>0.99153000000000002</v>
      </c>
    </row>
    <row r="521" spans="1:17" ht="25.5" hidden="1" x14ac:dyDescent="0.2">
      <c r="A521" s="11" t="s">
        <v>141</v>
      </c>
      <c r="B521" s="12" t="s">
        <v>213</v>
      </c>
      <c r="C521" s="23">
        <v>0</v>
      </c>
      <c r="D521" s="23">
        <v>0</v>
      </c>
      <c r="E521" s="57">
        <v>0</v>
      </c>
      <c r="F521" s="23">
        <v>0</v>
      </c>
      <c r="G521" s="23">
        <v>0</v>
      </c>
      <c r="H521" s="57">
        <v>0</v>
      </c>
      <c r="I521" s="23">
        <v>0</v>
      </c>
      <c r="J521" s="23">
        <v>0</v>
      </c>
      <c r="K521" s="57">
        <v>0</v>
      </c>
      <c r="L521" s="23">
        <v>0</v>
      </c>
      <c r="M521" s="23">
        <v>0</v>
      </c>
      <c r="N521" s="57">
        <v>0</v>
      </c>
      <c r="O521" s="23"/>
      <c r="P521" s="23"/>
      <c r="Q521" s="171"/>
    </row>
    <row r="522" spans="1:17" hidden="1" x14ac:dyDescent="0.2">
      <c r="A522" s="11" t="s">
        <v>123</v>
      </c>
      <c r="B522" s="12" t="s">
        <v>214</v>
      </c>
      <c r="C522" s="23">
        <v>0</v>
      </c>
      <c r="D522" s="23">
        <v>0</v>
      </c>
      <c r="E522" s="57">
        <v>0</v>
      </c>
      <c r="F522" s="23">
        <v>0</v>
      </c>
      <c r="G522" s="23">
        <v>0</v>
      </c>
      <c r="H522" s="57">
        <v>0</v>
      </c>
      <c r="I522" s="23">
        <v>0</v>
      </c>
      <c r="J522" s="23">
        <v>0</v>
      </c>
      <c r="K522" s="57">
        <v>0</v>
      </c>
      <c r="L522" s="23">
        <v>0</v>
      </c>
      <c r="M522" s="23">
        <v>0</v>
      </c>
      <c r="N522" s="57">
        <v>0</v>
      </c>
      <c r="O522" s="23"/>
      <c r="P522" s="23"/>
      <c r="Q522" s="171"/>
    </row>
    <row r="523" spans="1:17" x14ac:dyDescent="0.2">
      <c r="A523" s="11" t="s">
        <v>121</v>
      </c>
      <c r="B523" s="12" t="s">
        <v>215</v>
      </c>
      <c r="C523" s="23">
        <v>2500000</v>
      </c>
      <c r="D523" s="23">
        <v>1499575.1</v>
      </c>
      <c r="E523" s="57">
        <v>0.59983004000000006</v>
      </c>
      <c r="F523" s="23">
        <v>2000000</v>
      </c>
      <c r="G523" s="23">
        <v>1998824.85</v>
      </c>
      <c r="H523" s="57">
        <v>0.99941242500000005</v>
      </c>
      <c r="I523" s="23">
        <v>709000</v>
      </c>
      <c r="J523" s="23">
        <v>685302.01</v>
      </c>
      <c r="K523" s="57">
        <v>0.96657547249647391</v>
      </c>
      <c r="L523" s="23">
        <v>700000</v>
      </c>
      <c r="M523" s="23">
        <v>574660</v>
      </c>
      <c r="N523" s="57">
        <v>0.8209428571428572</v>
      </c>
      <c r="O523" s="23">
        <v>300000</v>
      </c>
      <c r="P523" s="23">
        <v>297459</v>
      </c>
      <c r="Q523" s="171">
        <v>0.99153000000000002</v>
      </c>
    </row>
    <row r="524" spans="1:17" hidden="1" x14ac:dyDescent="0.2">
      <c r="A524" s="11" t="s">
        <v>45</v>
      </c>
      <c r="B524" s="12" t="s">
        <v>216</v>
      </c>
      <c r="C524" s="23">
        <v>0</v>
      </c>
      <c r="D524" s="23">
        <v>0</v>
      </c>
      <c r="E524" s="57">
        <v>0</v>
      </c>
      <c r="F524" s="23">
        <v>0</v>
      </c>
      <c r="G524" s="23">
        <v>0</v>
      </c>
      <c r="H524" s="57">
        <v>0</v>
      </c>
      <c r="I524" s="23">
        <v>0</v>
      </c>
      <c r="J524" s="23">
        <v>0</v>
      </c>
      <c r="K524" s="57">
        <v>0</v>
      </c>
      <c r="L524" s="23">
        <v>0</v>
      </c>
      <c r="M524" s="23">
        <v>0</v>
      </c>
      <c r="N524" s="57">
        <v>0</v>
      </c>
      <c r="O524" s="23"/>
      <c r="P524" s="23"/>
      <c r="Q524" s="171"/>
    </row>
    <row r="525" spans="1:17" ht="38.25" x14ac:dyDescent="0.2">
      <c r="A525" s="33" t="s">
        <v>46</v>
      </c>
      <c r="B525" s="21" t="s">
        <v>47</v>
      </c>
      <c r="C525" s="17">
        <v>5900000</v>
      </c>
      <c r="D525" s="17">
        <v>3501207.82</v>
      </c>
      <c r="E525" s="56">
        <v>0.59342505423728809</v>
      </c>
      <c r="F525" s="17">
        <v>5750000</v>
      </c>
      <c r="G525" s="17">
        <v>4393228.6500000004</v>
      </c>
      <c r="H525" s="56">
        <v>0.76403976521739136</v>
      </c>
      <c r="I525" s="17">
        <v>3344000</v>
      </c>
      <c r="J525" s="17">
        <v>3240663.3000000003</v>
      </c>
      <c r="K525" s="56">
        <v>0.96909787679425841</v>
      </c>
      <c r="L525" s="17">
        <v>1448000</v>
      </c>
      <c r="M525" s="17">
        <v>1322707.7100000002</v>
      </c>
      <c r="N525" s="56">
        <v>0.91347217541436476</v>
      </c>
      <c r="O525" s="17">
        <v>735000</v>
      </c>
      <c r="P525" s="17">
        <v>665099.74</v>
      </c>
      <c r="Q525" s="58">
        <v>0.9048976054421769</v>
      </c>
    </row>
    <row r="526" spans="1:17" ht="25.5" x14ac:dyDescent="0.2">
      <c r="A526" s="11" t="s">
        <v>48</v>
      </c>
      <c r="B526" s="12" t="s">
        <v>217</v>
      </c>
      <c r="C526" s="23">
        <v>2000000</v>
      </c>
      <c r="D526" s="23">
        <v>905409.47</v>
      </c>
      <c r="E526" s="57">
        <v>0.45270473499999997</v>
      </c>
      <c r="F526" s="23">
        <v>700000</v>
      </c>
      <c r="G526" s="23">
        <v>456970</v>
      </c>
      <c r="H526" s="57">
        <v>0.65281428571428568</v>
      </c>
      <c r="I526" s="23">
        <v>1281000</v>
      </c>
      <c r="J526" s="23">
        <v>1265786.23</v>
      </c>
      <c r="K526" s="57">
        <v>0.9881235206869633</v>
      </c>
      <c r="L526" s="23">
        <v>63000</v>
      </c>
      <c r="M526" s="23">
        <v>56720</v>
      </c>
      <c r="N526" s="57">
        <v>0.90031746031746029</v>
      </c>
      <c r="O526" s="23">
        <v>100000</v>
      </c>
      <c r="P526" s="23">
        <v>86651.18</v>
      </c>
      <c r="Q526" s="171">
        <v>0.86651179999999994</v>
      </c>
    </row>
    <row r="527" spans="1:17" ht="25.5" x14ac:dyDescent="0.2">
      <c r="A527" s="11" t="s">
        <v>87</v>
      </c>
      <c r="B527" s="12" t="s">
        <v>218</v>
      </c>
      <c r="C527" s="23">
        <v>100000</v>
      </c>
      <c r="D527" s="23">
        <v>28870</v>
      </c>
      <c r="E527" s="57">
        <v>0.28870000000000001</v>
      </c>
      <c r="F527" s="23">
        <v>50000</v>
      </c>
      <c r="G527" s="23">
        <v>42095</v>
      </c>
      <c r="H527" s="57">
        <v>0.84189999999999998</v>
      </c>
      <c r="I527" s="23">
        <v>0</v>
      </c>
      <c r="J527" s="23">
        <v>0</v>
      </c>
      <c r="K527" s="57">
        <v>0</v>
      </c>
      <c r="L527" s="23">
        <v>135000</v>
      </c>
      <c r="M527" s="23">
        <v>126799.26</v>
      </c>
      <c r="N527" s="57">
        <v>0.93925377777777774</v>
      </c>
      <c r="O527" s="23">
        <v>55000</v>
      </c>
      <c r="P527" s="23">
        <v>49417.29</v>
      </c>
      <c r="Q527" s="171">
        <v>0.8984961818181818</v>
      </c>
    </row>
    <row r="528" spans="1:17" x14ac:dyDescent="0.2">
      <c r="A528" s="11" t="s">
        <v>88</v>
      </c>
      <c r="B528" s="12" t="s">
        <v>219</v>
      </c>
      <c r="C528" s="23">
        <v>50000</v>
      </c>
      <c r="D528" s="23">
        <v>40000</v>
      </c>
      <c r="E528" s="57">
        <v>0.8</v>
      </c>
      <c r="F528" s="23">
        <v>50000</v>
      </c>
      <c r="G528" s="23">
        <v>0</v>
      </c>
      <c r="H528" s="57">
        <v>0</v>
      </c>
      <c r="I528" s="23">
        <v>50000</v>
      </c>
      <c r="J528" s="23">
        <v>46000</v>
      </c>
      <c r="K528" s="57">
        <v>0.92</v>
      </c>
      <c r="L528" s="23">
        <v>50000</v>
      </c>
      <c r="M528" s="23">
        <v>48930</v>
      </c>
      <c r="N528" s="57">
        <v>0.97860000000000003</v>
      </c>
      <c r="O528" s="23">
        <v>35000</v>
      </c>
      <c r="P528" s="23">
        <v>28340</v>
      </c>
      <c r="Q528" s="171">
        <v>0.80971428571428572</v>
      </c>
    </row>
    <row r="529" spans="1:17" ht="38.25" x14ac:dyDescent="0.2">
      <c r="A529" s="11" t="s">
        <v>89</v>
      </c>
      <c r="B529" s="12" t="s">
        <v>220</v>
      </c>
      <c r="C529" s="23">
        <v>3000000</v>
      </c>
      <c r="D529" s="23">
        <v>2046612</v>
      </c>
      <c r="E529" s="57">
        <v>0.68220400000000003</v>
      </c>
      <c r="F529" s="23">
        <v>4000000</v>
      </c>
      <c r="G529" s="23">
        <v>3357229.9</v>
      </c>
      <c r="H529" s="57">
        <v>0.83930747500000003</v>
      </c>
      <c r="I529" s="23">
        <v>1483000</v>
      </c>
      <c r="J529" s="23">
        <v>1458773.5</v>
      </c>
      <c r="K529" s="57">
        <v>0.98366385704652726</v>
      </c>
      <c r="L529" s="23">
        <v>500000</v>
      </c>
      <c r="M529" s="23">
        <v>415904.09</v>
      </c>
      <c r="N529" s="57">
        <v>0.83180818000000001</v>
      </c>
      <c r="O529" s="23">
        <v>400000</v>
      </c>
      <c r="P529" s="23">
        <v>377145.27</v>
      </c>
      <c r="Q529" s="171">
        <v>0.94286317500000005</v>
      </c>
    </row>
    <row r="530" spans="1:17" ht="25.5" x14ac:dyDescent="0.2">
      <c r="A530" s="11" t="s">
        <v>90</v>
      </c>
      <c r="B530" s="12" t="s">
        <v>221</v>
      </c>
      <c r="C530" s="23">
        <v>100000</v>
      </c>
      <c r="D530" s="23">
        <v>39165</v>
      </c>
      <c r="E530" s="57">
        <v>0.39165</v>
      </c>
      <c r="F530" s="23">
        <v>100000</v>
      </c>
      <c r="G530" s="23">
        <v>0</v>
      </c>
      <c r="H530" s="57">
        <v>0</v>
      </c>
      <c r="I530" s="23">
        <v>0</v>
      </c>
      <c r="J530" s="23">
        <v>0</v>
      </c>
      <c r="K530" s="57">
        <v>0</v>
      </c>
      <c r="L530" s="23">
        <v>50000</v>
      </c>
      <c r="M530" s="23">
        <v>48956</v>
      </c>
      <c r="N530" s="57">
        <v>0.97911999999999999</v>
      </c>
      <c r="O530" s="23">
        <v>35000</v>
      </c>
      <c r="P530" s="23">
        <v>31520</v>
      </c>
      <c r="Q530" s="171">
        <v>0.90057142857142858</v>
      </c>
    </row>
    <row r="531" spans="1:17" ht="25.5" x14ac:dyDescent="0.2">
      <c r="A531" s="11" t="s">
        <v>91</v>
      </c>
      <c r="B531" s="12" t="s">
        <v>222</v>
      </c>
      <c r="C531" s="23">
        <v>300000</v>
      </c>
      <c r="D531" s="23">
        <v>200681.35</v>
      </c>
      <c r="E531" s="57">
        <v>0.66893783333333334</v>
      </c>
      <c r="F531" s="23">
        <v>500000</v>
      </c>
      <c r="G531" s="23">
        <v>216458.75</v>
      </c>
      <c r="H531" s="57">
        <v>0.43291750000000001</v>
      </c>
      <c r="I531" s="23">
        <v>200000</v>
      </c>
      <c r="J531" s="23">
        <v>171578.97</v>
      </c>
      <c r="K531" s="57">
        <v>0.85789484999999999</v>
      </c>
      <c r="L531" s="23">
        <v>50000</v>
      </c>
      <c r="M531" s="23">
        <v>42310.559999999998</v>
      </c>
      <c r="N531" s="57">
        <v>0.84621119999999994</v>
      </c>
      <c r="O531" s="23">
        <v>70000</v>
      </c>
      <c r="P531" s="23">
        <v>52045</v>
      </c>
      <c r="Q531" s="171">
        <v>0.74350000000000005</v>
      </c>
    </row>
    <row r="532" spans="1:17" ht="25.5" x14ac:dyDescent="0.2">
      <c r="A532" s="11" t="s">
        <v>92</v>
      </c>
      <c r="B532" s="12" t="s">
        <v>223</v>
      </c>
      <c r="C532" s="23">
        <v>350000</v>
      </c>
      <c r="D532" s="23">
        <v>240470</v>
      </c>
      <c r="E532" s="57">
        <v>0.68705714285714281</v>
      </c>
      <c r="F532" s="23">
        <v>350000</v>
      </c>
      <c r="G532" s="23">
        <v>320475</v>
      </c>
      <c r="H532" s="57">
        <v>0.91564285714285709</v>
      </c>
      <c r="I532" s="23">
        <v>330000</v>
      </c>
      <c r="J532" s="23">
        <v>298524.59999999998</v>
      </c>
      <c r="K532" s="57">
        <v>0.90461999999999998</v>
      </c>
      <c r="L532" s="23">
        <v>600000</v>
      </c>
      <c r="M532" s="23">
        <v>583087.80000000005</v>
      </c>
      <c r="N532" s="57">
        <v>0.97181300000000004</v>
      </c>
      <c r="O532" s="23">
        <v>40000</v>
      </c>
      <c r="P532" s="23">
        <v>39981</v>
      </c>
      <c r="Q532" s="171">
        <v>0.999525</v>
      </c>
    </row>
    <row r="533" spans="1:17" ht="25.5" x14ac:dyDescent="0.2">
      <c r="A533" s="29" t="s">
        <v>49</v>
      </c>
      <c r="B533" s="30" t="s">
        <v>50</v>
      </c>
      <c r="C533" s="17">
        <v>450000</v>
      </c>
      <c r="D533" s="17">
        <v>248649.8</v>
      </c>
      <c r="E533" s="56">
        <v>0.55255511111111111</v>
      </c>
      <c r="F533" s="17">
        <v>600000</v>
      </c>
      <c r="G533" s="17">
        <v>362805.18</v>
      </c>
      <c r="H533" s="56">
        <v>0.60467530000000003</v>
      </c>
      <c r="I533" s="17">
        <v>2550000</v>
      </c>
      <c r="J533" s="17">
        <v>1442640.9</v>
      </c>
      <c r="K533" s="56">
        <v>0.5657415294117647</v>
      </c>
      <c r="L533" s="17">
        <v>752000</v>
      </c>
      <c r="M533" s="17">
        <v>660395.52000000002</v>
      </c>
      <c r="N533" s="56">
        <v>0.87818553191489368</v>
      </c>
      <c r="O533" s="17">
        <v>534000</v>
      </c>
      <c r="P533" s="17">
        <v>502965.71</v>
      </c>
      <c r="Q533" s="58">
        <v>0.94188335205992513</v>
      </c>
    </row>
    <row r="534" spans="1:17" x14ac:dyDescent="0.2">
      <c r="A534" s="11" t="s">
        <v>93</v>
      </c>
      <c r="B534" s="12" t="s">
        <v>224</v>
      </c>
      <c r="C534" s="23">
        <v>100000</v>
      </c>
      <c r="D534" s="23">
        <v>36664.800000000003</v>
      </c>
      <c r="E534" s="57">
        <v>0.36664800000000003</v>
      </c>
      <c r="F534" s="23">
        <v>300000</v>
      </c>
      <c r="G534" s="23">
        <v>207405.18</v>
      </c>
      <c r="H534" s="57">
        <v>0.69135059999999993</v>
      </c>
      <c r="I534" s="23">
        <v>2450000</v>
      </c>
      <c r="J534" s="23">
        <v>1404771.9</v>
      </c>
      <c r="K534" s="57">
        <v>0.57337628571428567</v>
      </c>
      <c r="L534" s="23">
        <v>702000</v>
      </c>
      <c r="M534" s="23">
        <v>644595.52</v>
      </c>
      <c r="N534" s="57">
        <v>0.91822723646723647</v>
      </c>
      <c r="O534" s="23">
        <v>481000</v>
      </c>
      <c r="P534" s="23">
        <v>463965.71</v>
      </c>
      <c r="Q534" s="171">
        <v>0.96458567567567577</v>
      </c>
    </row>
    <row r="535" spans="1:17" x14ac:dyDescent="0.2">
      <c r="A535" s="11" t="s">
        <v>51</v>
      </c>
      <c r="B535" s="12" t="s">
        <v>225</v>
      </c>
      <c r="C535" s="23">
        <v>350000</v>
      </c>
      <c r="D535" s="23">
        <v>211985</v>
      </c>
      <c r="E535" s="57">
        <v>0.60567142857142853</v>
      </c>
      <c r="F535" s="23">
        <v>300000</v>
      </c>
      <c r="G535" s="23">
        <v>155400</v>
      </c>
      <c r="H535" s="57">
        <v>0.51800000000000002</v>
      </c>
      <c r="I535" s="23">
        <v>100000</v>
      </c>
      <c r="J535" s="23">
        <v>37869</v>
      </c>
      <c r="K535" s="57">
        <v>0.37869000000000003</v>
      </c>
      <c r="L535" s="23">
        <v>50000</v>
      </c>
      <c r="M535" s="23">
        <v>15800</v>
      </c>
      <c r="N535" s="57">
        <v>0.316</v>
      </c>
      <c r="O535" s="23">
        <v>53000</v>
      </c>
      <c r="P535" s="23">
        <v>39000</v>
      </c>
      <c r="Q535" s="171">
        <v>0.73584905660377353</v>
      </c>
    </row>
    <row r="536" spans="1:17" ht="38.25" hidden="1" x14ac:dyDescent="0.2">
      <c r="A536" s="25" t="s">
        <v>113</v>
      </c>
      <c r="B536" s="30" t="s">
        <v>114</v>
      </c>
      <c r="C536" s="17">
        <v>0</v>
      </c>
      <c r="D536" s="17">
        <v>0</v>
      </c>
      <c r="E536" s="56">
        <v>0</v>
      </c>
      <c r="F536" s="17">
        <v>0</v>
      </c>
      <c r="G536" s="17">
        <v>0</v>
      </c>
      <c r="H536" s="56">
        <v>0</v>
      </c>
      <c r="I536" s="17">
        <v>0</v>
      </c>
      <c r="J536" s="17">
        <v>0</v>
      </c>
      <c r="K536" s="56">
        <v>0</v>
      </c>
      <c r="L536" s="17">
        <v>0</v>
      </c>
      <c r="M536" s="17">
        <v>0</v>
      </c>
      <c r="N536" s="56">
        <v>0</v>
      </c>
      <c r="O536" s="17"/>
      <c r="P536" s="17"/>
      <c r="Q536" s="58"/>
    </row>
    <row r="537" spans="1:17" hidden="1" x14ac:dyDescent="0.2">
      <c r="A537" s="34" t="s">
        <v>115</v>
      </c>
      <c r="B537" s="35" t="s">
        <v>116</v>
      </c>
      <c r="C537" s="23">
        <v>0</v>
      </c>
      <c r="D537" s="23">
        <v>0</v>
      </c>
      <c r="E537" s="57">
        <v>0</v>
      </c>
      <c r="F537" s="23">
        <v>0</v>
      </c>
      <c r="G537" s="23">
        <v>0</v>
      </c>
      <c r="H537" s="57">
        <v>0</v>
      </c>
      <c r="I537" s="23">
        <v>0</v>
      </c>
      <c r="J537" s="23">
        <v>0</v>
      </c>
      <c r="K537" s="57">
        <v>0</v>
      </c>
      <c r="L537" s="23">
        <v>0</v>
      </c>
      <c r="M537" s="23">
        <v>0</v>
      </c>
      <c r="N537" s="57">
        <v>0</v>
      </c>
      <c r="O537" s="23"/>
      <c r="P537" s="23"/>
      <c r="Q537" s="171"/>
    </row>
    <row r="538" spans="1:17" ht="25.5" hidden="1" x14ac:dyDescent="0.2">
      <c r="A538" s="11" t="s">
        <v>226</v>
      </c>
      <c r="B538" s="12" t="s">
        <v>227</v>
      </c>
      <c r="C538" s="23">
        <v>0</v>
      </c>
      <c r="D538" s="23">
        <v>0</v>
      </c>
      <c r="E538" s="57">
        <v>0</v>
      </c>
      <c r="F538" s="23">
        <v>0</v>
      </c>
      <c r="G538" s="23">
        <v>0</v>
      </c>
      <c r="H538" s="57">
        <v>0</v>
      </c>
      <c r="I538" s="23">
        <v>0</v>
      </c>
      <c r="J538" s="23">
        <v>0</v>
      </c>
      <c r="K538" s="57">
        <v>0</v>
      </c>
      <c r="L538" s="23">
        <v>0</v>
      </c>
      <c r="M538" s="23">
        <v>0</v>
      </c>
      <c r="N538" s="57">
        <v>0</v>
      </c>
      <c r="O538" s="23"/>
      <c r="P538" s="23"/>
      <c r="Q538" s="171"/>
    </row>
    <row r="539" spans="1:17" ht="25.5" x14ac:dyDescent="0.2">
      <c r="A539" s="29" t="s">
        <v>52</v>
      </c>
      <c r="B539" s="30" t="s">
        <v>53</v>
      </c>
      <c r="C539" s="17">
        <v>39100000</v>
      </c>
      <c r="D539" s="17">
        <v>30142411.629999999</v>
      </c>
      <c r="E539" s="56">
        <v>0.77090566828644502</v>
      </c>
      <c r="F539" s="17">
        <v>33760000</v>
      </c>
      <c r="G539" s="17">
        <v>28861916.919999998</v>
      </c>
      <c r="H539" s="56">
        <v>0.85491460071090042</v>
      </c>
      <c r="I539" s="17">
        <v>25280000</v>
      </c>
      <c r="J539" s="17">
        <v>21091878.949999999</v>
      </c>
      <c r="K539" s="56">
        <v>0.83433065466772149</v>
      </c>
      <c r="L539" s="17">
        <v>15020000</v>
      </c>
      <c r="M539" s="17">
        <v>14321848.869999999</v>
      </c>
      <c r="N539" s="56">
        <v>0.95351856657789613</v>
      </c>
      <c r="O539" s="17">
        <v>14884000</v>
      </c>
      <c r="P539" s="17">
        <v>14648622.52</v>
      </c>
      <c r="Q539" s="58">
        <v>0.98418587207739849</v>
      </c>
    </row>
    <row r="540" spans="1:17" ht="25.5" x14ac:dyDescent="0.2">
      <c r="A540" s="11" t="s">
        <v>94</v>
      </c>
      <c r="B540" s="12" t="s">
        <v>228</v>
      </c>
      <c r="C540" s="23">
        <v>9000000</v>
      </c>
      <c r="D540" s="23">
        <v>7768748.8700000001</v>
      </c>
      <c r="E540" s="57">
        <v>0.86319431888888887</v>
      </c>
      <c r="F540" s="23">
        <v>8310000</v>
      </c>
      <c r="G540" s="23">
        <v>5016554.17</v>
      </c>
      <c r="H540" s="57">
        <v>0.6036767954271961</v>
      </c>
      <c r="I540" s="23">
        <v>4150000</v>
      </c>
      <c r="J540" s="23">
        <v>2900413.31</v>
      </c>
      <c r="K540" s="57">
        <v>0.69889477349397588</v>
      </c>
      <c r="L540" s="23">
        <v>2800000</v>
      </c>
      <c r="M540" s="23">
        <v>2725803.34</v>
      </c>
      <c r="N540" s="57">
        <v>0.97350119285714276</v>
      </c>
      <c r="O540" s="23">
        <v>4250000</v>
      </c>
      <c r="P540" s="23">
        <v>4079280.5</v>
      </c>
      <c r="Q540" s="171">
        <v>0.95983070588235297</v>
      </c>
    </row>
    <row r="541" spans="1:17" ht="25.5" hidden="1" x14ac:dyDescent="0.2">
      <c r="A541" s="11" t="s">
        <v>117</v>
      </c>
      <c r="B541" s="12" t="s">
        <v>229</v>
      </c>
      <c r="C541" s="23">
        <v>0</v>
      </c>
      <c r="D541" s="23">
        <v>0</v>
      </c>
      <c r="E541" s="57">
        <v>0</v>
      </c>
      <c r="F541" s="23">
        <v>0</v>
      </c>
      <c r="G541" s="23">
        <v>0</v>
      </c>
      <c r="H541" s="57">
        <v>0</v>
      </c>
      <c r="I541" s="23">
        <v>0</v>
      </c>
      <c r="J541" s="23">
        <v>0</v>
      </c>
      <c r="K541" s="57">
        <v>0</v>
      </c>
      <c r="L541" s="23">
        <v>216000</v>
      </c>
      <c r="M541" s="23">
        <v>212610</v>
      </c>
      <c r="N541" s="57">
        <v>0.98430555555555554</v>
      </c>
      <c r="O541" s="23"/>
      <c r="P541" s="23"/>
      <c r="Q541" s="171"/>
    </row>
    <row r="542" spans="1:17" ht="25.5" x14ac:dyDescent="0.2">
      <c r="A542" s="11" t="s">
        <v>54</v>
      </c>
      <c r="B542" s="12" t="s">
        <v>230</v>
      </c>
      <c r="C542" s="23">
        <v>25000000</v>
      </c>
      <c r="D542" s="23">
        <v>19081027.059999999</v>
      </c>
      <c r="E542" s="57">
        <v>0.76324108239999999</v>
      </c>
      <c r="F542" s="23">
        <v>20600000</v>
      </c>
      <c r="G542" s="23">
        <v>19943637.620000001</v>
      </c>
      <c r="H542" s="57">
        <v>0.96813774854368939</v>
      </c>
      <c r="I542" s="23">
        <v>18330000</v>
      </c>
      <c r="J542" s="23">
        <v>15633700.640000001</v>
      </c>
      <c r="K542" s="57">
        <v>0.85290238079650849</v>
      </c>
      <c r="L542" s="23">
        <v>8554000</v>
      </c>
      <c r="M542" s="23">
        <v>8491237.8699999992</v>
      </c>
      <c r="N542" s="57">
        <v>0.99266283259293886</v>
      </c>
      <c r="O542" s="23">
        <v>9000000</v>
      </c>
      <c r="P542" s="23">
        <v>8986788.9000000004</v>
      </c>
      <c r="Q542" s="171">
        <v>0.99853210000000003</v>
      </c>
    </row>
    <row r="543" spans="1:17" x14ac:dyDescent="0.2">
      <c r="A543" s="11" t="s">
        <v>95</v>
      </c>
      <c r="B543" s="12" t="s">
        <v>231</v>
      </c>
      <c r="C543" s="23">
        <v>3000000</v>
      </c>
      <c r="D543" s="23">
        <v>1680351.2</v>
      </c>
      <c r="E543" s="57">
        <v>0.56011706666666661</v>
      </c>
      <c r="F543" s="23">
        <v>2000000</v>
      </c>
      <c r="G543" s="23">
        <v>1685073.85</v>
      </c>
      <c r="H543" s="57">
        <v>0.84253692499999999</v>
      </c>
      <c r="I543" s="23">
        <v>950000</v>
      </c>
      <c r="J543" s="23">
        <v>790000</v>
      </c>
      <c r="K543" s="57">
        <v>0.83157894736842108</v>
      </c>
      <c r="L543" s="23">
        <v>1225000</v>
      </c>
      <c r="M543" s="23">
        <v>1079945.82</v>
      </c>
      <c r="N543" s="57">
        <v>0.88158842448979602</v>
      </c>
      <c r="O543" s="23">
        <v>548000</v>
      </c>
      <c r="P543" s="23">
        <v>538650</v>
      </c>
      <c r="Q543" s="171">
        <v>0.98293795620437951</v>
      </c>
    </row>
    <row r="544" spans="1:17" x14ac:dyDescent="0.2">
      <c r="A544" s="11" t="s">
        <v>55</v>
      </c>
      <c r="B544" s="12" t="s">
        <v>232</v>
      </c>
      <c r="C544" s="23">
        <v>1200000</v>
      </c>
      <c r="D544" s="23">
        <v>949605</v>
      </c>
      <c r="E544" s="57">
        <v>0.79133750000000003</v>
      </c>
      <c r="F544" s="23">
        <v>1200000</v>
      </c>
      <c r="G544" s="23">
        <v>1198715</v>
      </c>
      <c r="H544" s="57">
        <v>0.99892916666666665</v>
      </c>
      <c r="I544" s="23">
        <v>586000</v>
      </c>
      <c r="J544" s="23">
        <v>550390</v>
      </c>
      <c r="K544" s="57">
        <v>0.93923208191126284</v>
      </c>
      <c r="L544" s="23">
        <v>350000</v>
      </c>
      <c r="M544" s="23">
        <v>347009.59</v>
      </c>
      <c r="N544" s="57">
        <v>0.99145597142857145</v>
      </c>
      <c r="O544" s="23">
        <v>850000</v>
      </c>
      <c r="P544" s="23">
        <v>840426.62</v>
      </c>
      <c r="Q544" s="171">
        <v>0.98873719999999998</v>
      </c>
    </row>
    <row r="545" spans="1:17" ht="25.5" x14ac:dyDescent="0.2">
      <c r="A545" s="11" t="s">
        <v>96</v>
      </c>
      <c r="B545" s="12" t="s">
        <v>233</v>
      </c>
      <c r="C545" s="23">
        <v>200000</v>
      </c>
      <c r="D545" s="23">
        <v>156264</v>
      </c>
      <c r="E545" s="57">
        <v>0.78132000000000001</v>
      </c>
      <c r="F545" s="23">
        <v>200000</v>
      </c>
      <c r="G545" s="23">
        <v>152964.4</v>
      </c>
      <c r="H545" s="57">
        <v>0.764822</v>
      </c>
      <c r="I545" s="23">
        <v>253000</v>
      </c>
      <c r="J545" s="23">
        <v>239600</v>
      </c>
      <c r="K545" s="57">
        <v>0.94703557312252962</v>
      </c>
      <c r="L545" s="23">
        <v>986000</v>
      </c>
      <c r="M545" s="23">
        <v>980650</v>
      </c>
      <c r="N545" s="57">
        <v>0.99457403651115617</v>
      </c>
      <c r="O545" s="23">
        <v>108000</v>
      </c>
      <c r="P545" s="23">
        <v>76550</v>
      </c>
      <c r="Q545" s="171">
        <v>0.70879629629629626</v>
      </c>
    </row>
    <row r="546" spans="1:17" ht="25.5" x14ac:dyDescent="0.2">
      <c r="A546" s="11" t="s">
        <v>132</v>
      </c>
      <c r="B546" s="12" t="s">
        <v>234</v>
      </c>
      <c r="C546" s="23">
        <v>200000</v>
      </c>
      <c r="D546" s="23">
        <v>95082.5</v>
      </c>
      <c r="E546" s="57">
        <v>0.47541250000000002</v>
      </c>
      <c r="F546" s="23">
        <v>200000</v>
      </c>
      <c r="G546" s="23">
        <v>197278.15</v>
      </c>
      <c r="H546" s="57">
        <v>0.98639074999999998</v>
      </c>
      <c r="I546" s="23">
        <v>51000</v>
      </c>
      <c r="J546" s="23">
        <v>20775</v>
      </c>
      <c r="K546" s="57">
        <v>0.40735294117647058</v>
      </c>
      <c r="L546" s="23">
        <v>505000</v>
      </c>
      <c r="M546" s="23">
        <v>462542.25</v>
      </c>
      <c r="N546" s="57">
        <v>0.91592524752475246</v>
      </c>
      <c r="O546" s="23">
        <v>95000</v>
      </c>
      <c r="P546" s="23">
        <v>94059</v>
      </c>
      <c r="Q546" s="171">
        <v>0.99009473684210525</v>
      </c>
    </row>
    <row r="547" spans="1:17" ht="25.5" x14ac:dyDescent="0.2">
      <c r="A547" s="11" t="s">
        <v>56</v>
      </c>
      <c r="B547" s="12" t="s">
        <v>235</v>
      </c>
      <c r="C547" s="23">
        <v>500000</v>
      </c>
      <c r="D547" s="23">
        <v>411333</v>
      </c>
      <c r="E547" s="57">
        <v>0.82266600000000001</v>
      </c>
      <c r="F547" s="23">
        <v>1250000</v>
      </c>
      <c r="G547" s="23">
        <v>667693.73</v>
      </c>
      <c r="H547" s="57">
        <v>0.53415498399999994</v>
      </c>
      <c r="I547" s="23">
        <v>960000</v>
      </c>
      <c r="J547" s="23">
        <v>957000</v>
      </c>
      <c r="K547" s="57">
        <v>0.99687499999999996</v>
      </c>
      <c r="L547" s="23">
        <v>384000</v>
      </c>
      <c r="M547" s="23">
        <v>22050</v>
      </c>
      <c r="N547" s="57">
        <v>5.7421874999999997E-2</v>
      </c>
      <c r="O547" s="23">
        <v>33000</v>
      </c>
      <c r="P547" s="23">
        <v>32867.5</v>
      </c>
      <c r="Q547" s="171">
        <v>0.99598484848484847</v>
      </c>
    </row>
    <row r="548" spans="1:17" x14ac:dyDescent="0.2">
      <c r="A548" s="11"/>
      <c r="B548" s="12"/>
      <c r="C548" s="23"/>
      <c r="D548" s="23"/>
      <c r="E548" s="57"/>
      <c r="F548" s="23"/>
      <c r="G548" s="23"/>
      <c r="H548" s="57"/>
      <c r="I548" s="23"/>
      <c r="J548" s="23"/>
      <c r="K548" s="57"/>
      <c r="L548" s="23"/>
      <c r="M548" s="23"/>
      <c r="N548" s="57"/>
      <c r="O548" s="23"/>
      <c r="P548" s="23"/>
      <c r="Q548" s="171"/>
    </row>
    <row r="549" spans="1:17" hidden="1" x14ac:dyDescent="0.2">
      <c r="A549" s="29">
        <v>3</v>
      </c>
      <c r="B549" s="12"/>
      <c r="C549" s="17">
        <v>0</v>
      </c>
      <c r="D549" s="17">
        <v>0</v>
      </c>
      <c r="E549" s="56">
        <v>0</v>
      </c>
      <c r="F549" s="17">
        <v>0</v>
      </c>
      <c r="G549" s="17">
        <v>0</v>
      </c>
      <c r="H549" s="56">
        <v>0</v>
      </c>
      <c r="I549" s="17">
        <v>0</v>
      </c>
      <c r="J549" s="17">
        <v>0</v>
      </c>
      <c r="K549" s="56">
        <v>0</v>
      </c>
      <c r="L549" s="17">
        <v>0</v>
      </c>
      <c r="M549" s="17">
        <v>0</v>
      </c>
      <c r="N549" s="56">
        <v>0</v>
      </c>
      <c r="O549" s="17"/>
      <c r="P549" s="17"/>
      <c r="Q549" s="58"/>
    </row>
    <row r="550" spans="1:17" hidden="1" x14ac:dyDescent="0.2">
      <c r="A550" s="29" t="s">
        <v>271</v>
      </c>
      <c r="B550" s="12"/>
      <c r="C550" s="17">
        <v>0</v>
      </c>
      <c r="D550" s="17">
        <v>0</v>
      </c>
      <c r="E550" s="56">
        <v>0</v>
      </c>
      <c r="F550" s="17">
        <v>0</v>
      </c>
      <c r="G550" s="17">
        <v>0</v>
      </c>
      <c r="H550" s="56">
        <v>0</v>
      </c>
      <c r="I550" s="17">
        <v>0</v>
      </c>
      <c r="J550" s="17">
        <v>0</v>
      </c>
      <c r="K550" s="56">
        <v>0</v>
      </c>
      <c r="L550" s="17">
        <v>0</v>
      </c>
      <c r="M550" s="17">
        <v>0</v>
      </c>
      <c r="N550" s="56">
        <v>0</v>
      </c>
      <c r="O550" s="17"/>
      <c r="P550" s="17"/>
      <c r="Q550" s="58"/>
    </row>
    <row r="551" spans="1:17" hidden="1" x14ac:dyDescent="0.2">
      <c r="A551" s="11" t="s">
        <v>236</v>
      </c>
      <c r="B551" s="12" t="s">
        <v>237</v>
      </c>
      <c r="C551" s="23">
        <v>0</v>
      </c>
      <c r="D551" s="23">
        <v>0</v>
      </c>
      <c r="E551" s="57">
        <v>0</v>
      </c>
      <c r="F551" s="23">
        <v>0</v>
      </c>
      <c r="G551" s="23">
        <v>0</v>
      </c>
      <c r="H551" s="57">
        <v>0</v>
      </c>
      <c r="I551" s="23">
        <v>0</v>
      </c>
      <c r="J551" s="23">
        <v>0</v>
      </c>
      <c r="K551" s="57">
        <v>0</v>
      </c>
      <c r="L551" s="23">
        <v>0</v>
      </c>
      <c r="M551" s="23">
        <v>0</v>
      </c>
      <c r="N551" s="57">
        <v>0</v>
      </c>
      <c r="O551" s="23"/>
      <c r="P551" s="23"/>
      <c r="Q551" s="171"/>
    </row>
    <row r="552" spans="1:17" x14ac:dyDescent="0.2">
      <c r="A552" s="20">
        <v>5</v>
      </c>
      <c r="B552" s="21" t="s">
        <v>57</v>
      </c>
      <c r="C552" s="17">
        <v>305699000</v>
      </c>
      <c r="D552" s="17">
        <v>216921064.19999999</v>
      </c>
      <c r="E552" s="56">
        <v>0.70959036241531703</v>
      </c>
      <c r="F552" s="17">
        <v>111831000</v>
      </c>
      <c r="G552" s="17">
        <v>101565055.59</v>
      </c>
      <c r="H552" s="56">
        <v>0.90820126431848058</v>
      </c>
      <c r="I552" s="17">
        <v>193650000</v>
      </c>
      <c r="J552" s="17">
        <v>184222873.78</v>
      </c>
      <c r="K552" s="56">
        <v>0.95131873885876583</v>
      </c>
      <c r="L552" s="17">
        <v>299916000</v>
      </c>
      <c r="M552" s="17">
        <v>268259243.95999998</v>
      </c>
      <c r="N552" s="56">
        <v>0.89444792528574657</v>
      </c>
      <c r="O552" s="17">
        <v>294894000</v>
      </c>
      <c r="P552" s="17">
        <v>242589816.19</v>
      </c>
      <c r="Q552" s="58">
        <v>0.82263395047033849</v>
      </c>
    </row>
    <row r="553" spans="1:17" ht="25.5" x14ac:dyDescent="0.2">
      <c r="A553" s="20" t="s">
        <v>58</v>
      </c>
      <c r="B553" s="21" t="s">
        <v>59</v>
      </c>
      <c r="C553" s="17">
        <v>202699000</v>
      </c>
      <c r="D553" s="17">
        <v>149146669.57999998</v>
      </c>
      <c r="E553" s="56">
        <v>0.73580367727517149</v>
      </c>
      <c r="F553" s="17">
        <v>55995955.880000003</v>
      </c>
      <c r="G553" s="17">
        <v>50521798.880000003</v>
      </c>
      <c r="H553" s="56">
        <v>0.90224013656037616</v>
      </c>
      <c r="I553" s="17">
        <v>152850000</v>
      </c>
      <c r="J553" s="17">
        <v>144074673.59999999</v>
      </c>
      <c r="K553" s="56">
        <v>0.94258863984298324</v>
      </c>
      <c r="L553" s="17">
        <v>91916000</v>
      </c>
      <c r="M553" s="17">
        <v>82777131.659999996</v>
      </c>
      <c r="N553" s="56">
        <v>0.90057369402497933</v>
      </c>
      <c r="O553" s="17">
        <v>76001000</v>
      </c>
      <c r="P553" s="17">
        <v>67921051.370000005</v>
      </c>
      <c r="Q553" s="58">
        <v>0.89368628531203542</v>
      </c>
    </row>
    <row r="554" spans="1:17" ht="25.5" hidden="1" x14ac:dyDescent="0.2">
      <c r="A554" s="11" t="s">
        <v>97</v>
      </c>
      <c r="B554" s="12" t="s">
        <v>238</v>
      </c>
      <c r="C554" s="23">
        <v>0</v>
      </c>
      <c r="D554" s="23">
        <v>0</v>
      </c>
      <c r="E554" s="57">
        <v>0</v>
      </c>
      <c r="F554" s="23">
        <v>0</v>
      </c>
      <c r="G554" s="23">
        <v>0</v>
      </c>
      <c r="H554" s="57">
        <v>0</v>
      </c>
      <c r="I554" s="23">
        <v>0</v>
      </c>
      <c r="J554" s="23">
        <v>0</v>
      </c>
      <c r="K554" s="57">
        <v>0</v>
      </c>
      <c r="L554" s="23">
        <v>477000</v>
      </c>
      <c r="M554" s="23">
        <v>476428.76</v>
      </c>
      <c r="N554" s="57">
        <v>0.99880243186582807</v>
      </c>
      <c r="O554" s="23">
        <v>70000</v>
      </c>
      <c r="P554" s="23">
        <v>52950</v>
      </c>
      <c r="Q554" s="171">
        <v>0.75642857142857145</v>
      </c>
    </row>
    <row r="555" spans="1:17" x14ac:dyDescent="0.2">
      <c r="A555" s="11" t="s">
        <v>119</v>
      </c>
      <c r="B555" s="12" t="s">
        <v>239</v>
      </c>
      <c r="C555" s="23">
        <v>46000000</v>
      </c>
      <c r="D555" s="23">
        <v>40124217.729999997</v>
      </c>
      <c r="E555" s="57">
        <v>0.87226560282608689</v>
      </c>
      <c r="F555" s="23">
        <v>0</v>
      </c>
      <c r="G555" s="23">
        <v>0</v>
      </c>
      <c r="H555" s="57">
        <v>0</v>
      </c>
      <c r="I555" s="23">
        <v>25285000</v>
      </c>
      <c r="J555" s="23">
        <v>23200895.25</v>
      </c>
      <c r="K555" s="57">
        <v>0.91757544987146533</v>
      </c>
      <c r="L555" s="23">
        <v>39100000</v>
      </c>
      <c r="M555" s="23">
        <v>37912226.020000003</v>
      </c>
      <c r="N555" s="57">
        <v>0.96962214884910491</v>
      </c>
      <c r="O555" s="23">
        <v>0</v>
      </c>
      <c r="P555" s="23">
        <v>0</v>
      </c>
      <c r="Q555" s="171" t="e">
        <v>#DIV/0!</v>
      </c>
    </row>
    <row r="556" spans="1:17" x14ac:dyDescent="0.2">
      <c r="A556" s="11" t="s">
        <v>144</v>
      </c>
      <c r="B556" s="12" t="s">
        <v>240</v>
      </c>
      <c r="C556" s="23">
        <v>25884000</v>
      </c>
      <c r="D556" s="23">
        <v>0</v>
      </c>
      <c r="E556" s="57">
        <v>0</v>
      </c>
      <c r="F556" s="23">
        <v>10540000</v>
      </c>
      <c r="G556" s="23">
        <v>9698040</v>
      </c>
      <c r="H556" s="57">
        <v>0.92011764705882348</v>
      </c>
      <c r="I556" s="23">
        <v>46800000</v>
      </c>
      <c r="J556" s="23">
        <v>45766491.079999998</v>
      </c>
      <c r="K556" s="57">
        <v>0.97791647606837606</v>
      </c>
      <c r="L556" s="23">
        <v>0</v>
      </c>
      <c r="M556" s="23">
        <v>0</v>
      </c>
      <c r="N556" s="57">
        <v>0</v>
      </c>
      <c r="O556" s="23">
        <v>876000</v>
      </c>
      <c r="P556" s="23">
        <v>211507.52</v>
      </c>
      <c r="Q556" s="171">
        <v>0.24144694063926939</v>
      </c>
    </row>
    <row r="557" spans="1:17" x14ac:dyDescent="0.2">
      <c r="A557" s="11" t="s">
        <v>60</v>
      </c>
      <c r="B557" s="12" t="s">
        <v>241</v>
      </c>
      <c r="C557" s="23">
        <v>20000000</v>
      </c>
      <c r="D557" s="23">
        <v>14891766.5</v>
      </c>
      <c r="E557" s="57">
        <v>0.74458832500000005</v>
      </c>
      <c r="F557" s="23">
        <v>0</v>
      </c>
      <c r="G557" s="23">
        <v>0</v>
      </c>
      <c r="H557" s="57">
        <v>0</v>
      </c>
      <c r="I557" s="23">
        <v>22250000</v>
      </c>
      <c r="J557" s="23">
        <v>16996563.510000002</v>
      </c>
      <c r="K557" s="57">
        <v>0.76389049483146076</v>
      </c>
      <c r="L557" s="23">
        <v>26203000</v>
      </c>
      <c r="M557" s="23">
        <v>21153541.140000001</v>
      </c>
      <c r="N557" s="57">
        <v>0.8072946280960196</v>
      </c>
      <c r="O557" s="23">
        <v>20145000</v>
      </c>
      <c r="P557" s="23">
        <v>19644114.030000001</v>
      </c>
      <c r="Q557" s="171">
        <v>0.97513596574832473</v>
      </c>
    </row>
    <row r="558" spans="1:17" ht="25.5" x14ac:dyDescent="0.2">
      <c r="A558" s="11" t="s">
        <v>61</v>
      </c>
      <c r="B558" s="12" t="s">
        <v>242</v>
      </c>
      <c r="C558" s="23">
        <v>97465000</v>
      </c>
      <c r="D558" s="23">
        <v>82477559</v>
      </c>
      <c r="E558" s="57">
        <v>0.84622745600984972</v>
      </c>
      <c r="F558" s="23">
        <v>45455955.880000003</v>
      </c>
      <c r="G558" s="23">
        <v>40823758.880000003</v>
      </c>
      <c r="H558" s="57">
        <v>0.89809482805226626</v>
      </c>
      <c r="I558" s="23">
        <v>55165000</v>
      </c>
      <c r="J558" s="23">
        <v>54873493.759999998</v>
      </c>
      <c r="K558" s="57">
        <v>0.99471573932747204</v>
      </c>
      <c r="L558" s="23">
        <v>25500000</v>
      </c>
      <c r="M558" s="23">
        <v>22674115.739999998</v>
      </c>
      <c r="N558" s="57">
        <v>0.88918100941176459</v>
      </c>
      <c r="O558" s="23">
        <v>54910000</v>
      </c>
      <c r="P558" s="23">
        <v>48012479.82</v>
      </c>
      <c r="Q558" s="171">
        <v>0.8743849903478419</v>
      </c>
    </row>
    <row r="559" spans="1:17" ht="25.5" x14ac:dyDescent="0.2">
      <c r="A559" s="11" t="s">
        <v>120</v>
      </c>
      <c r="B559" s="12" t="s">
        <v>243</v>
      </c>
      <c r="C559" s="23">
        <v>850000</v>
      </c>
      <c r="D559" s="23">
        <v>526200</v>
      </c>
      <c r="E559" s="57">
        <v>0.61905882352941177</v>
      </c>
      <c r="F559" s="23">
        <v>0</v>
      </c>
      <c r="G559" s="23">
        <v>0</v>
      </c>
      <c r="H559" s="57">
        <v>0</v>
      </c>
      <c r="I559" s="23">
        <v>0</v>
      </c>
      <c r="J559" s="23">
        <v>0</v>
      </c>
      <c r="K559" s="57">
        <v>0</v>
      </c>
      <c r="L559" s="23">
        <v>0</v>
      </c>
      <c r="M559" s="23">
        <v>0</v>
      </c>
      <c r="N559" s="57">
        <v>0</v>
      </c>
      <c r="O559" s="23"/>
      <c r="P559" s="23"/>
      <c r="Q559" s="171"/>
    </row>
    <row r="560" spans="1:17" ht="38.25" x14ac:dyDescent="0.2">
      <c r="A560" s="11" t="s">
        <v>244</v>
      </c>
      <c r="B560" s="12" t="s">
        <v>245</v>
      </c>
      <c r="C560" s="23">
        <v>500000</v>
      </c>
      <c r="D560" s="23">
        <v>223810</v>
      </c>
      <c r="E560" s="57">
        <v>0.44762000000000002</v>
      </c>
      <c r="F560" s="23">
        <v>0</v>
      </c>
      <c r="G560" s="23">
        <v>0</v>
      </c>
      <c r="H560" s="57">
        <v>0</v>
      </c>
      <c r="I560" s="23">
        <v>0</v>
      </c>
      <c r="J560" s="23">
        <v>0</v>
      </c>
      <c r="K560" s="57">
        <v>0</v>
      </c>
      <c r="L560" s="23">
        <v>0</v>
      </c>
      <c r="M560" s="23">
        <v>0</v>
      </c>
      <c r="N560" s="57">
        <v>0</v>
      </c>
      <c r="O560" s="23"/>
      <c r="P560" s="23"/>
      <c r="Q560" s="171"/>
    </row>
    <row r="561" spans="1:17" x14ac:dyDescent="0.2">
      <c r="A561" s="11" t="s">
        <v>62</v>
      </c>
      <c r="B561" s="12" t="s">
        <v>246</v>
      </c>
      <c r="C561" s="23">
        <v>12000000</v>
      </c>
      <c r="D561" s="23">
        <v>10903116.35</v>
      </c>
      <c r="E561" s="57">
        <v>0.90859302916666662</v>
      </c>
      <c r="F561" s="23">
        <v>0</v>
      </c>
      <c r="G561" s="23">
        <v>0</v>
      </c>
      <c r="H561" s="57">
        <v>0</v>
      </c>
      <c r="I561" s="23">
        <v>3350000</v>
      </c>
      <c r="J561" s="23">
        <v>3237230</v>
      </c>
      <c r="K561" s="57">
        <v>0.9663373134328358</v>
      </c>
      <c r="L561" s="23">
        <v>636000</v>
      </c>
      <c r="M561" s="23">
        <v>560820</v>
      </c>
      <c r="N561" s="57">
        <v>0.8817924528301887</v>
      </c>
      <c r="O561" s="23">
        <v>0</v>
      </c>
      <c r="P561" s="23">
        <v>0</v>
      </c>
      <c r="Q561" s="171" t="e">
        <v>#DIV/0!</v>
      </c>
    </row>
    <row r="562" spans="1:17" ht="25.5" x14ac:dyDescent="0.2">
      <c r="A562" s="25" t="s">
        <v>98</v>
      </c>
      <c r="B562" s="21" t="s">
        <v>99</v>
      </c>
      <c r="C562" s="17">
        <v>95000000</v>
      </c>
      <c r="D562" s="17">
        <v>62384110.920000002</v>
      </c>
      <c r="E562" s="56">
        <v>0.65667485178947371</v>
      </c>
      <c r="F562" s="17">
        <v>41735044.119999997</v>
      </c>
      <c r="G562" s="17">
        <v>37766518.460000001</v>
      </c>
      <c r="H562" s="56">
        <v>0.90491143010201769</v>
      </c>
      <c r="I562" s="17">
        <v>0</v>
      </c>
      <c r="J562" s="17">
        <v>0</v>
      </c>
      <c r="K562" s="56">
        <v>0</v>
      </c>
      <c r="L562" s="17">
        <v>146500000</v>
      </c>
      <c r="M562" s="17">
        <v>129165674.86</v>
      </c>
      <c r="N562" s="56">
        <v>0.88167696150170649</v>
      </c>
      <c r="O562" s="17">
        <v>176893000</v>
      </c>
      <c r="P562" s="17">
        <v>139619824.72</v>
      </c>
      <c r="Q562" s="58">
        <v>0.78928971027683403</v>
      </c>
    </row>
    <row r="563" spans="1:17" x14ac:dyDescent="0.2">
      <c r="A563" s="11" t="s">
        <v>100</v>
      </c>
      <c r="B563" s="12" t="s">
        <v>247</v>
      </c>
      <c r="C563" s="23">
        <v>95000000</v>
      </c>
      <c r="D563" s="23">
        <v>62384110.920000002</v>
      </c>
      <c r="E563" s="57">
        <v>0.65667485178947371</v>
      </c>
      <c r="F563" s="23">
        <v>41735044.119999997</v>
      </c>
      <c r="G563" s="23">
        <v>37766518.460000001</v>
      </c>
      <c r="H563" s="57">
        <v>0.90491143010201769</v>
      </c>
      <c r="I563" s="23">
        <v>0</v>
      </c>
      <c r="J563" s="23">
        <v>0</v>
      </c>
      <c r="K563" s="57">
        <v>0</v>
      </c>
      <c r="L563" s="23">
        <v>146500000</v>
      </c>
      <c r="M563" s="23">
        <v>129165674.86</v>
      </c>
      <c r="N563" s="57">
        <v>0.88167696150170649</v>
      </c>
      <c r="O563" s="23">
        <v>176893000</v>
      </c>
      <c r="P563" s="23">
        <v>139619824.72</v>
      </c>
      <c r="Q563" s="171">
        <v>0.78928971027683403</v>
      </c>
    </row>
    <row r="564" spans="1:17" hidden="1" x14ac:dyDescent="0.2">
      <c r="A564" s="11" t="s">
        <v>248</v>
      </c>
      <c r="B564" s="12" t="s">
        <v>249</v>
      </c>
      <c r="C564" s="23">
        <v>0</v>
      </c>
      <c r="D564" s="23">
        <v>0</v>
      </c>
      <c r="E564" s="57">
        <v>0</v>
      </c>
      <c r="F564" s="23">
        <v>0</v>
      </c>
      <c r="G564" s="23">
        <v>0</v>
      </c>
      <c r="H564" s="57">
        <v>0</v>
      </c>
      <c r="I564" s="23">
        <v>0</v>
      </c>
      <c r="J564" s="23">
        <v>0</v>
      </c>
      <c r="K564" s="57">
        <v>0</v>
      </c>
      <c r="L564" s="23">
        <v>0</v>
      </c>
      <c r="M564" s="23">
        <v>0</v>
      </c>
      <c r="N564" s="57">
        <v>0</v>
      </c>
      <c r="O564" s="23"/>
      <c r="P564" s="23"/>
      <c r="Q564" s="171"/>
    </row>
    <row r="565" spans="1:17" hidden="1" x14ac:dyDescent="0.2">
      <c r="A565" s="11" t="s">
        <v>250</v>
      </c>
      <c r="B565" s="12" t="s">
        <v>251</v>
      </c>
      <c r="C565" s="23">
        <v>0</v>
      </c>
      <c r="D565" s="23">
        <v>0</v>
      </c>
      <c r="E565" s="57">
        <v>0</v>
      </c>
      <c r="F565" s="23">
        <v>0</v>
      </c>
      <c r="G565" s="23">
        <v>0</v>
      </c>
      <c r="H565" s="57">
        <v>0</v>
      </c>
      <c r="I565" s="23">
        <v>0</v>
      </c>
      <c r="J565" s="23">
        <v>0</v>
      </c>
      <c r="K565" s="57">
        <v>0</v>
      </c>
      <c r="L565" s="23">
        <v>0</v>
      </c>
      <c r="M565" s="23">
        <v>0</v>
      </c>
      <c r="N565" s="57">
        <v>0</v>
      </c>
      <c r="O565" s="23"/>
      <c r="P565" s="23"/>
      <c r="Q565" s="171"/>
    </row>
    <row r="566" spans="1:17" hidden="1" x14ac:dyDescent="0.2">
      <c r="A566" s="11" t="s">
        <v>252</v>
      </c>
      <c r="B566" s="12" t="s">
        <v>253</v>
      </c>
      <c r="C566" s="23">
        <v>0</v>
      </c>
      <c r="D566" s="23">
        <v>0</v>
      </c>
      <c r="E566" s="57">
        <v>0</v>
      </c>
      <c r="F566" s="23">
        <v>0</v>
      </c>
      <c r="G566" s="23">
        <v>0</v>
      </c>
      <c r="H566" s="57">
        <v>0</v>
      </c>
      <c r="I566" s="23">
        <v>0</v>
      </c>
      <c r="J566" s="23">
        <v>0</v>
      </c>
      <c r="K566" s="57">
        <v>0</v>
      </c>
      <c r="L566" s="23">
        <v>0</v>
      </c>
      <c r="M566" s="23">
        <v>0</v>
      </c>
      <c r="N566" s="57">
        <v>0</v>
      </c>
      <c r="O566" s="23"/>
      <c r="P566" s="23"/>
      <c r="Q566" s="171"/>
    </row>
    <row r="567" spans="1:17" hidden="1" x14ac:dyDescent="0.2">
      <c r="A567" s="11" t="s">
        <v>122</v>
      </c>
      <c r="B567" s="13" t="s">
        <v>254</v>
      </c>
      <c r="C567" s="23">
        <v>0</v>
      </c>
      <c r="D567" s="23">
        <v>0</v>
      </c>
      <c r="E567" s="57">
        <v>0</v>
      </c>
      <c r="F567" s="23">
        <v>0</v>
      </c>
      <c r="G567" s="23">
        <v>0</v>
      </c>
      <c r="H567" s="57">
        <v>0</v>
      </c>
      <c r="I567" s="23">
        <v>0</v>
      </c>
      <c r="J567" s="23">
        <v>0</v>
      </c>
      <c r="K567" s="57">
        <v>0</v>
      </c>
      <c r="L567" s="23">
        <v>0</v>
      </c>
      <c r="M567" s="23">
        <v>0</v>
      </c>
      <c r="N567" s="57">
        <v>0</v>
      </c>
      <c r="O567" s="23"/>
      <c r="P567" s="23"/>
      <c r="Q567" s="171"/>
    </row>
    <row r="568" spans="1:17" ht="25.5" hidden="1" x14ac:dyDescent="0.2">
      <c r="A568" s="11" t="s">
        <v>101</v>
      </c>
      <c r="B568" s="13" t="s">
        <v>255</v>
      </c>
      <c r="C568" s="23">
        <v>0</v>
      </c>
      <c r="D568" s="23">
        <v>0</v>
      </c>
      <c r="E568" s="57">
        <v>0</v>
      </c>
      <c r="F568" s="23">
        <v>0</v>
      </c>
      <c r="G568" s="23">
        <v>0</v>
      </c>
      <c r="H568" s="57">
        <v>0</v>
      </c>
      <c r="I568" s="23">
        <v>0</v>
      </c>
      <c r="J568" s="23">
        <v>0</v>
      </c>
      <c r="K568" s="57">
        <v>0</v>
      </c>
      <c r="L568" s="23">
        <v>0</v>
      </c>
      <c r="M568" s="23">
        <v>0</v>
      </c>
      <c r="N568" s="57">
        <v>0</v>
      </c>
      <c r="O568" s="23"/>
      <c r="P568" s="23"/>
      <c r="Q568" s="171"/>
    </row>
    <row r="569" spans="1:17" hidden="1" x14ac:dyDescent="0.2">
      <c r="A569" s="21" t="s">
        <v>102</v>
      </c>
      <c r="B569" s="21" t="s">
        <v>103</v>
      </c>
      <c r="C569" s="17">
        <v>0</v>
      </c>
      <c r="D569" s="17">
        <v>0</v>
      </c>
      <c r="E569" s="56">
        <v>0</v>
      </c>
      <c r="F569" s="17">
        <v>0</v>
      </c>
      <c r="G569" s="17">
        <v>0</v>
      </c>
      <c r="H569" s="56">
        <v>0</v>
      </c>
      <c r="I569" s="17">
        <v>0</v>
      </c>
      <c r="J569" s="17">
        <v>0</v>
      </c>
      <c r="K569" s="56">
        <v>0</v>
      </c>
      <c r="L569" s="17">
        <v>0</v>
      </c>
      <c r="M569" s="17">
        <v>0</v>
      </c>
      <c r="N569" s="56">
        <v>0</v>
      </c>
      <c r="O569" s="17"/>
      <c r="P569" s="17"/>
      <c r="Q569" s="58"/>
    </row>
    <row r="570" spans="1:17" hidden="1" x14ac:dyDescent="0.2">
      <c r="A570" s="11" t="s">
        <v>256</v>
      </c>
      <c r="B570" s="13" t="s">
        <v>257</v>
      </c>
      <c r="C570" s="23">
        <v>0</v>
      </c>
      <c r="D570" s="23">
        <v>0</v>
      </c>
      <c r="E570" s="57">
        <v>0</v>
      </c>
      <c r="F570" s="23">
        <v>0</v>
      </c>
      <c r="G570" s="23">
        <v>0</v>
      </c>
      <c r="H570" s="57">
        <v>0</v>
      </c>
      <c r="I570" s="23">
        <v>0</v>
      </c>
      <c r="J570" s="23">
        <v>0</v>
      </c>
      <c r="K570" s="57">
        <v>0</v>
      </c>
      <c r="L570" s="23">
        <v>0</v>
      </c>
      <c r="M570" s="23">
        <v>0</v>
      </c>
      <c r="N570" s="57">
        <v>0</v>
      </c>
      <c r="O570" s="23"/>
      <c r="P570" s="23"/>
      <c r="Q570" s="171"/>
    </row>
    <row r="571" spans="1:17" hidden="1" x14ac:dyDescent="0.2">
      <c r="A571" s="11" t="s">
        <v>143</v>
      </c>
      <c r="B571" s="13" t="s">
        <v>258</v>
      </c>
      <c r="C571" s="23">
        <v>0</v>
      </c>
      <c r="D571" s="23">
        <v>0</v>
      </c>
      <c r="E571" s="57">
        <v>0</v>
      </c>
      <c r="F571" s="23">
        <v>0</v>
      </c>
      <c r="G571" s="23">
        <v>0</v>
      </c>
      <c r="H571" s="57">
        <v>0</v>
      </c>
      <c r="I571" s="23">
        <v>0</v>
      </c>
      <c r="J571" s="23">
        <v>0</v>
      </c>
      <c r="K571" s="57">
        <v>0</v>
      </c>
      <c r="L571" s="23">
        <v>0</v>
      </c>
      <c r="M571" s="23">
        <v>0</v>
      </c>
      <c r="N571" s="57">
        <v>0</v>
      </c>
      <c r="O571" s="23"/>
      <c r="P571" s="23"/>
      <c r="Q571" s="171"/>
    </row>
    <row r="572" spans="1:17" ht="25.5" x14ac:dyDescent="0.2">
      <c r="A572" s="20" t="s">
        <v>104</v>
      </c>
      <c r="B572" s="21" t="s">
        <v>105</v>
      </c>
      <c r="C572" s="17">
        <v>8000000</v>
      </c>
      <c r="D572" s="17">
        <v>5390283.7000000002</v>
      </c>
      <c r="E572" s="56">
        <v>0.67378546250000004</v>
      </c>
      <c r="F572" s="17">
        <v>14100000</v>
      </c>
      <c r="G572" s="17">
        <v>13276738.25</v>
      </c>
      <c r="H572" s="56">
        <v>0.94161264184397164</v>
      </c>
      <c r="I572" s="17">
        <v>40800000</v>
      </c>
      <c r="J572" s="17">
        <v>40148200.18</v>
      </c>
      <c r="K572" s="56">
        <v>0.98402451421568626</v>
      </c>
      <c r="L572" s="17">
        <v>61500000</v>
      </c>
      <c r="M572" s="17">
        <v>56316437.439999998</v>
      </c>
      <c r="N572" s="56">
        <v>0.91571442991869911</v>
      </c>
      <c r="O572" s="17">
        <v>42000000</v>
      </c>
      <c r="P572" s="17">
        <v>35048940.100000001</v>
      </c>
      <c r="Q572" s="58">
        <v>0.83449857380952386</v>
      </c>
    </row>
    <row r="573" spans="1:17" hidden="1" x14ac:dyDescent="0.2">
      <c r="A573" s="11" t="s">
        <v>118</v>
      </c>
      <c r="B573" s="12" t="s">
        <v>136</v>
      </c>
      <c r="C573" s="23">
        <v>0</v>
      </c>
      <c r="D573" s="23">
        <v>0</v>
      </c>
      <c r="E573" s="57">
        <v>0</v>
      </c>
      <c r="F573" s="23">
        <v>0</v>
      </c>
      <c r="G573" s="23">
        <v>0</v>
      </c>
      <c r="H573" s="57">
        <v>0</v>
      </c>
      <c r="I573" s="23">
        <v>0</v>
      </c>
      <c r="J573" s="23">
        <v>0</v>
      </c>
      <c r="K573" s="57">
        <v>0</v>
      </c>
      <c r="L573" s="23">
        <v>0</v>
      </c>
      <c r="M573" s="23">
        <v>0</v>
      </c>
      <c r="N573" s="57">
        <v>0</v>
      </c>
      <c r="O573" s="23"/>
      <c r="P573" s="23"/>
      <c r="Q573" s="171"/>
    </row>
    <row r="574" spans="1:17" hidden="1" x14ac:dyDescent="0.2">
      <c r="A574" s="11" t="s">
        <v>106</v>
      </c>
      <c r="B574" s="12" t="s">
        <v>259</v>
      </c>
      <c r="C574" s="23">
        <v>0</v>
      </c>
      <c r="D574" s="23">
        <v>0</v>
      </c>
      <c r="E574" s="57">
        <v>0</v>
      </c>
      <c r="F574" s="23">
        <v>0</v>
      </c>
      <c r="G574" s="23">
        <v>0</v>
      </c>
      <c r="H574" s="57">
        <v>0</v>
      </c>
      <c r="I574" s="23">
        <v>0</v>
      </c>
      <c r="J574" s="23">
        <v>0</v>
      </c>
      <c r="K574" s="57">
        <v>0</v>
      </c>
      <c r="L574" s="23">
        <v>0</v>
      </c>
      <c r="M574" s="23">
        <v>0</v>
      </c>
      <c r="N574" s="57">
        <v>0</v>
      </c>
      <c r="O574" s="23"/>
      <c r="P574" s="23"/>
      <c r="Q574" s="171"/>
    </row>
    <row r="575" spans="1:17" x14ac:dyDescent="0.2">
      <c r="A575" s="11" t="s">
        <v>260</v>
      </c>
      <c r="B575" s="12" t="s">
        <v>261</v>
      </c>
      <c r="C575" s="23">
        <v>8000000</v>
      </c>
      <c r="D575" s="23">
        <v>5390283.7000000002</v>
      </c>
      <c r="E575" s="57">
        <v>0.67378546250000004</v>
      </c>
      <c r="F575" s="23">
        <v>14100000</v>
      </c>
      <c r="G575" s="23">
        <v>13276738.25</v>
      </c>
      <c r="H575" s="57">
        <v>0.94161264184397164</v>
      </c>
      <c r="I575" s="23">
        <v>40800000</v>
      </c>
      <c r="J575" s="23">
        <v>40148200.18</v>
      </c>
      <c r="K575" s="57">
        <v>0.98402451421568626</v>
      </c>
      <c r="L575" s="23">
        <v>61500000</v>
      </c>
      <c r="M575" s="23">
        <v>56316437.439999998</v>
      </c>
      <c r="N575" s="57">
        <v>0.91571442991869911</v>
      </c>
      <c r="O575" s="23">
        <v>42000000</v>
      </c>
      <c r="P575" s="23">
        <v>35048940.100000001</v>
      </c>
      <c r="Q575" s="171">
        <v>0.83449857380952386</v>
      </c>
    </row>
    <row r="576" spans="1:17" x14ac:dyDescent="0.2">
      <c r="A576" s="11" t="s">
        <v>262</v>
      </c>
      <c r="B576" s="12" t="s">
        <v>263</v>
      </c>
      <c r="C576" s="23">
        <v>0</v>
      </c>
      <c r="D576" s="23">
        <v>0</v>
      </c>
      <c r="E576" s="57">
        <v>0</v>
      </c>
      <c r="F576" s="23">
        <v>0</v>
      </c>
      <c r="G576" s="23">
        <v>0</v>
      </c>
      <c r="H576" s="57">
        <v>0</v>
      </c>
      <c r="I576" s="23">
        <v>0</v>
      </c>
      <c r="J576" s="23">
        <v>0</v>
      </c>
      <c r="K576" s="57">
        <v>0</v>
      </c>
      <c r="L576" s="23">
        <v>0</v>
      </c>
      <c r="M576" s="23">
        <v>0</v>
      </c>
      <c r="N576" s="57">
        <v>0</v>
      </c>
      <c r="O576" s="23"/>
      <c r="P576" s="23"/>
      <c r="Q576" s="171"/>
    </row>
    <row r="577" spans="1:17" ht="25.5" x14ac:dyDescent="0.2">
      <c r="A577" s="25">
        <v>6</v>
      </c>
      <c r="B577" s="37" t="s">
        <v>63</v>
      </c>
      <c r="C577" s="17">
        <v>109794000</v>
      </c>
      <c r="D577" s="17">
        <v>78798001.75999999</v>
      </c>
      <c r="E577" s="56">
        <v>0.71768950725904868</v>
      </c>
      <c r="F577" s="17">
        <v>135858000</v>
      </c>
      <c r="G577" s="17">
        <v>100312298.58</v>
      </c>
      <c r="H577" s="56">
        <v>0.73836136686834786</v>
      </c>
      <c r="I577" s="17">
        <v>112939273</v>
      </c>
      <c r="J577" s="17">
        <v>83091615.5</v>
      </c>
      <c r="K577" s="56">
        <v>0.73571941179398237</v>
      </c>
      <c r="L577" s="17">
        <v>154274000</v>
      </c>
      <c r="M577" s="17">
        <v>132938000.86</v>
      </c>
      <c r="N577" s="56">
        <v>0.86170061617641336</v>
      </c>
      <c r="O577" s="17">
        <v>152844000</v>
      </c>
      <c r="P577" s="17">
        <v>135783004.78999999</v>
      </c>
      <c r="Q577" s="58">
        <v>0.88837641510298071</v>
      </c>
    </row>
    <row r="578" spans="1:17" ht="38.25" x14ac:dyDescent="0.2">
      <c r="A578" s="25" t="s">
        <v>64</v>
      </c>
      <c r="B578" s="37" t="s">
        <v>65</v>
      </c>
      <c r="C578" s="17">
        <v>32794000</v>
      </c>
      <c r="D578" s="17">
        <v>29471160.469999999</v>
      </c>
      <c r="E578" s="56">
        <v>0.89867538177715434</v>
      </c>
      <c r="F578" s="17">
        <v>33858000</v>
      </c>
      <c r="G578" s="17">
        <v>31823358.440000001</v>
      </c>
      <c r="H578" s="56">
        <v>0.93990662295469318</v>
      </c>
      <c r="I578" s="17">
        <v>0</v>
      </c>
      <c r="J578" s="17">
        <v>0</v>
      </c>
      <c r="K578" s="56">
        <v>0</v>
      </c>
      <c r="L578" s="17">
        <v>0</v>
      </c>
      <c r="M578" s="17">
        <v>0</v>
      </c>
      <c r="N578" s="56">
        <v>0</v>
      </c>
      <c r="O578" s="17">
        <v>50844000</v>
      </c>
      <c r="P578" s="17">
        <v>47299776.780000001</v>
      </c>
      <c r="Q578" s="58">
        <v>0.93029220320981831</v>
      </c>
    </row>
    <row r="579" spans="1:17" ht="25.5" hidden="1" x14ac:dyDescent="0.2">
      <c r="A579" s="25" t="s">
        <v>66</v>
      </c>
      <c r="B579" s="37" t="s">
        <v>67</v>
      </c>
      <c r="C579" s="17">
        <v>0</v>
      </c>
      <c r="D579" s="17">
        <v>0</v>
      </c>
      <c r="E579" s="56">
        <v>0</v>
      </c>
      <c r="F579" s="17">
        <v>0</v>
      </c>
      <c r="G579" s="17">
        <v>0</v>
      </c>
      <c r="H579" s="56">
        <v>0</v>
      </c>
      <c r="I579" s="17">
        <v>0</v>
      </c>
      <c r="J579" s="17">
        <v>0</v>
      </c>
      <c r="K579" s="56">
        <v>0</v>
      </c>
      <c r="L579" s="17">
        <v>0</v>
      </c>
      <c r="M579" s="17">
        <v>0</v>
      </c>
      <c r="N579" s="56">
        <v>0</v>
      </c>
      <c r="O579" s="17"/>
      <c r="P579" s="17"/>
      <c r="Q579" s="58"/>
    </row>
    <row r="580" spans="1:17" hidden="1" x14ac:dyDescent="0.2">
      <c r="A580" s="11" t="s">
        <v>68</v>
      </c>
      <c r="B580" s="12" t="s">
        <v>270</v>
      </c>
      <c r="C580" s="23">
        <v>0</v>
      </c>
      <c r="D580" s="23">
        <v>0</v>
      </c>
      <c r="E580" s="57">
        <v>0</v>
      </c>
      <c r="F580" s="23">
        <v>0</v>
      </c>
      <c r="G580" s="23">
        <v>0</v>
      </c>
      <c r="H580" s="57">
        <v>0</v>
      </c>
      <c r="I580" s="23">
        <v>0</v>
      </c>
      <c r="J580" s="23">
        <v>0</v>
      </c>
      <c r="K580" s="57">
        <v>0</v>
      </c>
      <c r="L580" s="23">
        <v>0</v>
      </c>
      <c r="M580" s="23">
        <v>0</v>
      </c>
      <c r="N580" s="57">
        <v>0</v>
      </c>
      <c r="O580" s="23"/>
      <c r="P580" s="23"/>
      <c r="Q580" s="171"/>
    </row>
    <row r="581" spans="1:17" ht="38.25" hidden="1" x14ac:dyDescent="0.2">
      <c r="A581" s="25" t="s">
        <v>70</v>
      </c>
      <c r="B581" s="37" t="s">
        <v>125</v>
      </c>
      <c r="C581" s="17">
        <v>0</v>
      </c>
      <c r="D581" s="17">
        <v>0</v>
      </c>
      <c r="E581" s="56">
        <v>0</v>
      </c>
      <c r="F581" s="17">
        <v>0</v>
      </c>
      <c r="G581" s="17">
        <v>0</v>
      </c>
      <c r="H581" s="56">
        <v>0</v>
      </c>
      <c r="I581" s="17">
        <v>0</v>
      </c>
      <c r="J581" s="17">
        <v>0</v>
      </c>
      <c r="K581" s="56">
        <v>0</v>
      </c>
      <c r="L581" s="17">
        <v>0</v>
      </c>
      <c r="M581" s="17">
        <v>0</v>
      </c>
      <c r="N581" s="56">
        <v>0</v>
      </c>
      <c r="O581" s="17"/>
      <c r="P581" s="17"/>
      <c r="Q581" s="58"/>
    </row>
    <row r="582" spans="1:17" ht="25.5" hidden="1" x14ac:dyDescent="0.2">
      <c r="A582" s="11" t="s">
        <v>71</v>
      </c>
      <c r="B582" s="12" t="s">
        <v>72</v>
      </c>
      <c r="C582" s="23">
        <v>0</v>
      </c>
      <c r="D582" s="23">
        <v>0</v>
      </c>
      <c r="E582" s="57">
        <v>0</v>
      </c>
      <c r="F582" s="23">
        <v>0</v>
      </c>
      <c r="G582" s="23">
        <v>0</v>
      </c>
      <c r="H582" s="57">
        <v>0</v>
      </c>
      <c r="I582" s="23">
        <v>0</v>
      </c>
      <c r="J582" s="23">
        <v>0</v>
      </c>
      <c r="K582" s="57">
        <v>0</v>
      </c>
      <c r="L582" s="23">
        <v>0</v>
      </c>
      <c r="M582" s="23">
        <v>0</v>
      </c>
      <c r="N582" s="57">
        <v>0</v>
      </c>
      <c r="O582" s="23"/>
      <c r="P582" s="23"/>
      <c r="Q582" s="171"/>
    </row>
    <row r="583" spans="1:17" ht="38.25" hidden="1" x14ac:dyDescent="0.2">
      <c r="A583" s="11" t="s">
        <v>350</v>
      </c>
      <c r="B583" s="12" t="s">
        <v>351</v>
      </c>
      <c r="C583" s="23">
        <v>0</v>
      </c>
      <c r="D583" s="23">
        <v>0</v>
      </c>
      <c r="E583" s="57">
        <v>0</v>
      </c>
      <c r="F583" s="23">
        <v>0</v>
      </c>
      <c r="G583" s="23">
        <v>0</v>
      </c>
      <c r="H583" s="57">
        <v>0</v>
      </c>
      <c r="I583" s="23">
        <v>0</v>
      </c>
      <c r="J583" s="23">
        <v>0</v>
      </c>
      <c r="K583" s="57">
        <v>0</v>
      </c>
      <c r="L583" s="23">
        <v>0</v>
      </c>
      <c r="M583" s="23">
        <v>0</v>
      </c>
      <c r="N583" s="57">
        <v>0</v>
      </c>
      <c r="O583" s="23"/>
      <c r="P583" s="23"/>
      <c r="Q583" s="171"/>
    </row>
    <row r="584" spans="1:17" ht="51" hidden="1" x14ac:dyDescent="0.2">
      <c r="A584" s="11" t="s">
        <v>378</v>
      </c>
      <c r="B584" s="12" t="s">
        <v>379</v>
      </c>
      <c r="C584" s="23">
        <v>0</v>
      </c>
      <c r="D584" s="23">
        <v>0</v>
      </c>
      <c r="E584" s="57">
        <v>0</v>
      </c>
      <c r="F584" s="23">
        <v>0</v>
      </c>
      <c r="G584" s="23">
        <v>0</v>
      </c>
      <c r="H584" s="57">
        <v>0</v>
      </c>
      <c r="I584" s="23">
        <v>0</v>
      </c>
      <c r="J584" s="23">
        <v>0</v>
      </c>
      <c r="K584" s="57">
        <v>0</v>
      </c>
      <c r="L584" s="23">
        <v>0</v>
      </c>
      <c r="M584" s="23">
        <v>0</v>
      </c>
      <c r="N584" s="57">
        <v>0</v>
      </c>
      <c r="O584" s="23"/>
      <c r="P584" s="23"/>
      <c r="Q584" s="171"/>
    </row>
    <row r="585" spans="1:17" ht="25.5" hidden="1" x14ac:dyDescent="0.2">
      <c r="A585" s="11" t="s">
        <v>385</v>
      </c>
      <c r="B585" s="12" t="s">
        <v>386</v>
      </c>
      <c r="C585" s="23">
        <v>0</v>
      </c>
      <c r="D585" s="23">
        <v>0</v>
      </c>
      <c r="E585" s="57">
        <v>0</v>
      </c>
      <c r="F585" s="23">
        <v>0</v>
      </c>
      <c r="G585" s="23">
        <v>0</v>
      </c>
      <c r="H585" s="57">
        <v>0</v>
      </c>
      <c r="I585" s="23">
        <v>0</v>
      </c>
      <c r="J585" s="23">
        <v>0</v>
      </c>
      <c r="K585" s="57">
        <v>0</v>
      </c>
      <c r="L585" s="23">
        <v>0</v>
      </c>
      <c r="M585" s="23">
        <v>0</v>
      </c>
      <c r="N585" s="57">
        <v>0</v>
      </c>
      <c r="O585" s="23"/>
      <c r="P585" s="23"/>
      <c r="Q585" s="171"/>
    </row>
    <row r="586" spans="1:17" ht="38.25" x14ac:dyDescent="0.2">
      <c r="A586" s="25" t="s">
        <v>73</v>
      </c>
      <c r="B586" s="37" t="s">
        <v>124</v>
      </c>
      <c r="C586" s="17">
        <v>32794000</v>
      </c>
      <c r="D586" s="17">
        <v>29471160.469999999</v>
      </c>
      <c r="E586" s="56">
        <v>0.89867538177715434</v>
      </c>
      <c r="F586" s="17">
        <v>33858000</v>
      </c>
      <c r="G586" s="17">
        <v>31823358.440000001</v>
      </c>
      <c r="H586" s="56">
        <v>0.93990662295469318</v>
      </c>
      <c r="I586" s="17">
        <v>0</v>
      </c>
      <c r="J586" s="17">
        <v>0</v>
      </c>
      <c r="K586" s="56">
        <v>0</v>
      </c>
      <c r="L586" s="17">
        <v>0</v>
      </c>
      <c r="M586" s="17">
        <v>0</v>
      </c>
      <c r="N586" s="56">
        <v>0</v>
      </c>
      <c r="O586" s="17">
        <v>50844000</v>
      </c>
      <c r="P586" s="17">
        <v>47299776.780000001</v>
      </c>
      <c r="Q586" s="58">
        <v>0.93029220320981831</v>
      </c>
    </row>
    <row r="587" spans="1:17" ht="38.25" x14ac:dyDescent="0.2">
      <c r="A587" s="11" t="s">
        <v>74</v>
      </c>
      <c r="B587" s="12" t="s">
        <v>352</v>
      </c>
      <c r="C587" s="23">
        <v>20372000</v>
      </c>
      <c r="D587" s="23">
        <v>18307842.109999999</v>
      </c>
      <c r="E587" s="57">
        <v>0.89867671853524445</v>
      </c>
      <c r="F587" s="23">
        <v>21033000</v>
      </c>
      <c r="G587" s="23">
        <v>19769055.98</v>
      </c>
      <c r="H587" s="57">
        <v>0.93990662197499175</v>
      </c>
      <c r="I587" s="23">
        <v>0</v>
      </c>
      <c r="J587" s="23">
        <v>0</v>
      </c>
      <c r="K587" s="57">
        <v>0</v>
      </c>
      <c r="L587" s="23">
        <v>0</v>
      </c>
      <c r="M587" s="23">
        <v>0</v>
      </c>
      <c r="N587" s="57">
        <v>0</v>
      </c>
      <c r="O587" s="23">
        <v>35529000</v>
      </c>
      <c r="P587" s="23">
        <v>32822171.949999999</v>
      </c>
      <c r="Q587" s="171">
        <v>0.92381355934588649</v>
      </c>
    </row>
    <row r="588" spans="1:17" ht="38.25" x14ac:dyDescent="0.2">
      <c r="A588" s="11" t="s">
        <v>75</v>
      </c>
      <c r="B588" s="12" t="s">
        <v>353</v>
      </c>
      <c r="C588" s="23">
        <v>12422000</v>
      </c>
      <c r="D588" s="23">
        <v>11163318.359999999</v>
      </c>
      <c r="E588" s="57">
        <v>0.89867318950249553</v>
      </c>
      <c r="F588" s="23">
        <v>12825000</v>
      </c>
      <c r="G588" s="23">
        <v>12054302.460000001</v>
      </c>
      <c r="H588" s="57">
        <v>0.93990662456140361</v>
      </c>
      <c r="I588" s="23">
        <v>0</v>
      </c>
      <c r="J588" s="23">
        <v>0</v>
      </c>
      <c r="K588" s="57">
        <v>0</v>
      </c>
      <c r="L588" s="23">
        <v>0</v>
      </c>
      <c r="M588" s="23">
        <v>0</v>
      </c>
      <c r="N588" s="57">
        <v>0</v>
      </c>
      <c r="O588" s="23">
        <v>15315000</v>
      </c>
      <c r="P588" s="23">
        <v>14477604.83</v>
      </c>
      <c r="Q588" s="171">
        <v>0.94532189552726087</v>
      </c>
    </row>
    <row r="589" spans="1:17" ht="25.5" hidden="1" x14ac:dyDescent="0.2">
      <c r="A589" s="39" t="s">
        <v>107</v>
      </c>
      <c r="B589" s="37" t="s">
        <v>108</v>
      </c>
      <c r="C589" s="17">
        <v>0</v>
      </c>
      <c r="D589" s="17">
        <v>0</v>
      </c>
      <c r="E589" s="56">
        <v>0</v>
      </c>
      <c r="F589" s="17">
        <v>0</v>
      </c>
      <c r="G589" s="17">
        <v>0</v>
      </c>
      <c r="H589" s="56">
        <v>0</v>
      </c>
      <c r="I589" s="17">
        <v>0</v>
      </c>
      <c r="J589" s="17">
        <v>0</v>
      </c>
      <c r="K589" s="56">
        <v>0</v>
      </c>
      <c r="L589" s="17">
        <v>0</v>
      </c>
      <c r="M589" s="17">
        <v>0</v>
      </c>
      <c r="N589" s="56">
        <v>0</v>
      </c>
      <c r="O589" s="17"/>
      <c r="P589" s="17"/>
      <c r="Q589" s="58"/>
    </row>
    <row r="590" spans="1:17" hidden="1" x14ac:dyDescent="0.2">
      <c r="A590" s="11" t="s">
        <v>264</v>
      </c>
      <c r="B590" s="12" t="s">
        <v>265</v>
      </c>
      <c r="C590" s="23">
        <v>0</v>
      </c>
      <c r="D590" s="23">
        <v>0</v>
      </c>
      <c r="E590" s="57">
        <v>0</v>
      </c>
      <c r="F590" s="23">
        <v>0</v>
      </c>
      <c r="G590" s="23">
        <v>0</v>
      </c>
      <c r="H590" s="57">
        <v>0</v>
      </c>
      <c r="I590" s="23">
        <v>0</v>
      </c>
      <c r="J590" s="23">
        <v>0</v>
      </c>
      <c r="K590" s="57">
        <v>0</v>
      </c>
      <c r="L590" s="23">
        <v>0</v>
      </c>
      <c r="M590" s="23">
        <v>0</v>
      </c>
      <c r="N590" s="57">
        <v>0</v>
      </c>
      <c r="O590" s="23"/>
      <c r="P590" s="23"/>
      <c r="Q590" s="171"/>
    </row>
    <row r="591" spans="1:17" ht="25.5" hidden="1" x14ac:dyDescent="0.2">
      <c r="A591" s="11" t="s">
        <v>291</v>
      </c>
      <c r="B591" s="12" t="s">
        <v>292</v>
      </c>
      <c r="C591" s="23">
        <v>0</v>
      </c>
      <c r="D591" s="23">
        <v>0</v>
      </c>
      <c r="E591" s="57">
        <v>0</v>
      </c>
      <c r="F591" s="23">
        <v>0</v>
      </c>
      <c r="G591" s="23">
        <v>0</v>
      </c>
      <c r="H591" s="57">
        <v>0</v>
      </c>
      <c r="I591" s="23">
        <v>0</v>
      </c>
      <c r="J591" s="23">
        <v>0</v>
      </c>
      <c r="K591" s="57">
        <v>0</v>
      </c>
      <c r="L591" s="23">
        <v>0</v>
      </c>
      <c r="M591" s="23">
        <v>0</v>
      </c>
      <c r="N591" s="57">
        <v>0</v>
      </c>
      <c r="O591" s="23"/>
      <c r="P591" s="23"/>
      <c r="Q591" s="171"/>
    </row>
    <row r="592" spans="1:17" hidden="1" x14ac:dyDescent="0.2">
      <c r="A592" s="11"/>
      <c r="B592" s="12"/>
      <c r="C592" s="23">
        <v>0</v>
      </c>
      <c r="D592" s="23">
        <v>0</v>
      </c>
      <c r="E592" s="57">
        <v>0</v>
      </c>
      <c r="F592" s="23">
        <v>0</v>
      </c>
      <c r="G592" s="23">
        <v>0</v>
      </c>
      <c r="H592" s="57">
        <v>0</v>
      </c>
      <c r="I592" s="23">
        <v>0</v>
      </c>
      <c r="J592" s="23">
        <v>0</v>
      </c>
      <c r="K592" s="57">
        <v>0</v>
      </c>
      <c r="L592" s="23">
        <v>0</v>
      </c>
      <c r="M592" s="23">
        <v>0</v>
      </c>
      <c r="N592" s="57">
        <v>0</v>
      </c>
      <c r="O592" s="23"/>
      <c r="P592" s="23"/>
      <c r="Q592" s="171"/>
    </row>
    <row r="593" spans="1:17" x14ac:dyDescent="0.2">
      <c r="A593" s="39" t="s">
        <v>336</v>
      </c>
      <c r="B593" s="37" t="s">
        <v>338</v>
      </c>
      <c r="C593" s="17">
        <v>59000000</v>
      </c>
      <c r="D593" s="17">
        <v>36012796.850000001</v>
      </c>
      <c r="E593" s="56">
        <v>0.61038638728813566</v>
      </c>
      <c r="F593" s="17">
        <v>100000000</v>
      </c>
      <c r="G593" s="17">
        <v>67470845.829999998</v>
      </c>
      <c r="H593" s="56">
        <v>0.67470845830000004</v>
      </c>
      <c r="I593" s="17">
        <v>75350000</v>
      </c>
      <c r="J593" s="17">
        <v>50126586.579999998</v>
      </c>
      <c r="K593" s="56">
        <v>0.66524998779031186</v>
      </c>
      <c r="L593" s="17">
        <v>110671000</v>
      </c>
      <c r="M593" s="17">
        <v>91644463.030000001</v>
      </c>
      <c r="N593" s="56">
        <v>0.82808019291413293</v>
      </c>
      <c r="O593" s="17">
        <v>97000000</v>
      </c>
      <c r="P593" s="17">
        <v>88483228.010000005</v>
      </c>
      <c r="Q593" s="58">
        <v>0.91219822690721653</v>
      </c>
    </row>
    <row r="594" spans="1:17" x14ac:dyDescent="0.2">
      <c r="A594" s="11" t="s">
        <v>334</v>
      </c>
      <c r="B594" s="12" t="s">
        <v>335</v>
      </c>
      <c r="C594" s="23">
        <v>34000000</v>
      </c>
      <c r="D594" s="23">
        <v>18976672.510000002</v>
      </c>
      <c r="E594" s="57">
        <v>0.5581374267647059</v>
      </c>
      <c r="F594" s="23">
        <v>80000000</v>
      </c>
      <c r="G594" s="23">
        <v>51429432.829999998</v>
      </c>
      <c r="H594" s="57">
        <v>0.64286791037500002</v>
      </c>
      <c r="I594" s="23">
        <v>53350000</v>
      </c>
      <c r="J594" s="23">
        <v>31831786.079999998</v>
      </c>
      <c r="K594" s="57">
        <v>0.59665953289596996</v>
      </c>
      <c r="L594" s="23">
        <v>90671000</v>
      </c>
      <c r="M594" s="23">
        <v>82691829.030000001</v>
      </c>
      <c r="N594" s="57">
        <v>0.91199864377805473</v>
      </c>
      <c r="O594" s="23">
        <v>72000000</v>
      </c>
      <c r="P594" s="23">
        <v>67976447.510000005</v>
      </c>
      <c r="Q594" s="171">
        <v>0.9441173265277778</v>
      </c>
    </row>
    <row r="595" spans="1:17" x14ac:dyDescent="0.2">
      <c r="A595" s="11" t="s">
        <v>337</v>
      </c>
      <c r="B595" s="12" t="s">
        <v>339</v>
      </c>
      <c r="C595" s="23">
        <v>25000000</v>
      </c>
      <c r="D595" s="23">
        <v>17036124.34</v>
      </c>
      <c r="E595" s="57">
        <v>0.6814449736</v>
      </c>
      <c r="F595" s="23">
        <v>20000000</v>
      </c>
      <c r="G595" s="23">
        <v>16041413</v>
      </c>
      <c r="H595" s="57">
        <v>0.80207065</v>
      </c>
      <c r="I595" s="23">
        <v>22000000</v>
      </c>
      <c r="J595" s="23">
        <v>18294800.5</v>
      </c>
      <c r="K595" s="57">
        <v>0.83158184090909093</v>
      </c>
      <c r="L595" s="23">
        <v>20000000</v>
      </c>
      <c r="M595" s="23">
        <v>8952634</v>
      </c>
      <c r="N595" s="57">
        <v>0.44763170000000002</v>
      </c>
      <c r="O595" s="23">
        <v>25000000</v>
      </c>
      <c r="P595" s="23">
        <v>20506780.5</v>
      </c>
      <c r="Q595" s="171">
        <v>0.82027121999999997</v>
      </c>
    </row>
    <row r="596" spans="1:17" x14ac:dyDescent="0.2">
      <c r="A596" s="11"/>
      <c r="B596" s="12"/>
      <c r="C596" s="23"/>
      <c r="D596" s="23"/>
      <c r="E596" s="57"/>
      <c r="F596" s="23"/>
      <c r="G596" s="23"/>
      <c r="H596" s="57"/>
      <c r="I596" s="23"/>
      <c r="J596" s="23"/>
      <c r="K596" s="57"/>
      <c r="L596" s="23"/>
      <c r="M596" s="23"/>
      <c r="N596" s="57"/>
      <c r="O596" s="23"/>
      <c r="P596" s="23"/>
      <c r="Q596" s="171"/>
    </row>
    <row r="597" spans="1:17" ht="25.5" x14ac:dyDescent="0.2">
      <c r="A597" s="39" t="s">
        <v>354</v>
      </c>
      <c r="B597" s="37" t="s">
        <v>357</v>
      </c>
      <c r="C597" s="17">
        <v>18000000</v>
      </c>
      <c r="D597" s="17">
        <v>13314044.439999999</v>
      </c>
      <c r="E597" s="56">
        <v>0.73966913555555558</v>
      </c>
      <c r="F597" s="17">
        <v>2000000</v>
      </c>
      <c r="G597" s="17">
        <v>1018094.31</v>
      </c>
      <c r="H597" s="56">
        <v>0.50904715499999997</v>
      </c>
      <c r="I597" s="17">
        <v>2001000</v>
      </c>
      <c r="J597" s="17">
        <v>0</v>
      </c>
      <c r="K597" s="56">
        <v>0</v>
      </c>
      <c r="L597" s="17">
        <v>5120000</v>
      </c>
      <c r="M597" s="17">
        <v>4903326.49</v>
      </c>
      <c r="N597" s="56">
        <v>0.95768095507812501</v>
      </c>
      <c r="O597" s="17">
        <v>5000000</v>
      </c>
      <c r="P597" s="17">
        <v>0</v>
      </c>
      <c r="Q597" s="58">
        <v>0</v>
      </c>
    </row>
    <row r="598" spans="1:17" x14ac:dyDescent="0.2">
      <c r="A598" s="11" t="s">
        <v>355</v>
      </c>
      <c r="B598" s="12" t="s">
        <v>367</v>
      </c>
      <c r="C598" s="23">
        <v>18000000</v>
      </c>
      <c r="D598" s="23">
        <v>13314044.439999999</v>
      </c>
      <c r="E598" s="57">
        <v>0.73966913555555558</v>
      </c>
      <c r="F598" s="23">
        <v>2000000</v>
      </c>
      <c r="G598" s="23">
        <v>1018094.31</v>
      </c>
      <c r="H598" s="57">
        <v>0.50904715499999997</v>
      </c>
      <c r="I598" s="23">
        <v>2001000</v>
      </c>
      <c r="J598" s="23">
        <v>0</v>
      </c>
      <c r="K598" s="57">
        <v>0</v>
      </c>
      <c r="L598" s="23">
        <v>5120000</v>
      </c>
      <c r="M598" s="23">
        <v>4903326.49</v>
      </c>
      <c r="N598" s="57">
        <v>0.95768095507812501</v>
      </c>
      <c r="O598" s="23">
        <v>5000000</v>
      </c>
      <c r="P598" s="23">
        <v>0</v>
      </c>
      <c r="Q598" s="171">
        <v>0</v>
      </c>
    </row>
    <row r="599" spans="1:17" hidden="1" x14ac:dyDescent="0.2">
      <c r="A599" s="11" t="s">
        <v>356</v>
      </c>
      <c r="B599" s="12" t="s">
        <v>368</v>
      </c>
      <c r="C599" s="23">
        <v>0</v>
      </c>
      <c r="D599" s="23">
        <v>0</v>
      </c>
      <c r="E599" s="57">
        <v>0</v>
      </c>
      <c r="F599" s="23">
        <v>0</v>
      </c>
      <c r="G599" s="23">
        <v>0</v>
      </c>
      <c r="H599" s="57">
        <v>0</v>
      </c>
      <c r="I599" s="23">
        <v>0</v>
      </c>
      <c r="J599" s="23">
        <v>0</v>
      </c>
      <c r="K599" s="57">
        <v>0</v>
      </c>
      <c r="L599" s="23">
        <v>0</v>
      </c>
      <c r="M599" s="23">
        <v>0</v>
      </c>
      <c r="N599" s="57">
        <v>0</v>
      </c>
      <c r="O599" s="23"/>
      <c r="P599" s="23"/>
      <c r="Q599" s="171"/>
    </row>
    <row r="600" spans="1:17" x14ac:dyDescent="0.2">
      <c r="A600" s="11"/>
      <c r="B600" s="12"/>
      <c r="C600" s="23"/>
      <c r="D600" s="23"/>
      <c r="E600" s="57"/>
      <c r="F600" s="23"/>
      <c r="G600" s="23"/>
      <c r="H600" s="57"/>
      <c r="I600" s="23"/>
      <c r="J600" s="23"/>
      <c r="K600" s="57"/>
      <c r="L600" s="23"/>
      <c r="M600" s="23"/>
      <c r="N600" s="57"/>
      <c r="O600" s="23"/>
      <c r="P600" s="23"/>
      <c r="Q600" s="171"/>
    </row>
    <row r="601" spans="1:17" ht="25.5" x14ac:dyDescent="0.2">
      <c r="A601" s="39" t="s">
        <v>358</v>
      </c>
      <c r="B601" s="37" t="s">
        <v>362</v>
      </c>
      <c r="C601" s="17">
        <v>0</v>
      </c>
      <c r="D601" s="17">
        <v>0</v>
      </c>
      <c r="E601" s="56">
        <v>0</v>
      </c>
      <c r="F601" s="17">
        <v>0</v>
      </c>
      <c r="G601" s="17">
        <v>0</v>
      </c>
      <c r="H601" s="56">
        <v>0</v>
      </c>
      <c r="I601" s="17">
        <v>35588273</v>
      </c>
      <c r="J601" s="17">
        <v>32965028.920000002</v>
      </c>
      <c r="K601" s="56">
        <v>0.92628908741933058</v>
      </c>
      <c r="L601" s="17">
        <v>38483000</v>
      </c>
      <c r="M601" s="17">
        <v>36390211.340000004</v>
      </c>
      <c r="N601" s="56">
        <v>0.94561784008523253</v>
      </c>
      <c r="O601" s="17"/>
      <c r="P601" s="17"/>
      <c r="Q601" s="58"/>
    </row>
    <row r="602" spans="1:17" ht="25.5" x14ac:dyDescent="0.2">
      <c r="A602" s="39" t="s">
        <v>359</v>
      </c>
      <c r="B602" s="37" t="s">
        <v>363</v>
      </c>
      <c r="C602" s="17">
        <v>0</v>
      </c>
      <c r="D602" s="17">
        <v>0</v>
      </c>
      <c r="E602" s="56">
        <v>0</v>
      </c>
      <c r="F602" s="17">
        <v>0</v>
      </c>
      <c r="G602" s="17">
        <v>0</v>
      </c>
      <c r="H602" s="56">
        <v>0</v>
      </c>
      <c r="I602" s="17">
        <v>35588273</v>
      </c>
      <c r="J602" s="17">
        <v>32965028.920000002</v>
      </c>
      <c r="K602" s="56">
        <v>0.92628908741933058</v>
      </c>
      <c r="L602" s="17">
        <v>38483000</v>
      </c>
      <c r="M602" s="17">
        <v>36390211.340000004</v>
      </c>
      <c r="N602" s="56">
        <v>0.94561784008523253</v>
      </c>
      <c r="O602" s="17"/>
      <c r="P602" s="17"/>
      <c r="Q602" s="58"/>
    </row>
    <row r="603" spans="1:17" ht="51" x14ac:dyDescent="0.2">
      <c r="A603" s="11" t="s">
        <v>360</v>
      </c>
      <c r="B603" s="12" t="s">
        <v>364</v>
      </c>
      <c r="C603" s="23">
        <v>0</v>
      </c>
      <c r="D603" s="23">
        <v>0</v>
      </c>
      <c r="E603" s="57">
        <v>0</v>
      </c>
      <c r="F603" s="23">
        <v>0</v>
      </c>
      <c r="G603" s="23">
        <v>0</v>
      </c>
      <c r="H603" s="57">
        <v>0</v>
      </c>
      <c r="I603" s="23">
        <v>22108033</v>
      </c>
      <c r="J603" s="23">
        <v>20478275.539999999</v>
      </c>
      <c r="K603" s="57">
        <v>0.92628211383617887</v>
      </c>
      <c r="L603" s="23">
        <v>23906000</v>
      </c>
      <c r="M603" s="23">
        <v>22606040.370000001</v>
      </c>
      <c r="N603" s="57">
        <v>0.94562203505396136</v>
      </c>
      <c r="O603" s="23"/>
      <c r="P603" s="23"/>
      <c r="Q603" s="171"/>
    </row>
    <row r="604" spans="1:17" ht="25.5" x14ac:dyDescent="0.2">
      <c r="A604" s="11" t="s">
        <v>361</v>
      </c>
      <c r="B604" s="12" t="s">
        <v>365</v>
      </c>
      <c r="C604" s="23">
        <v>0</v>
      </c>
      <c r="D604" s="23">
        <v>0</v>
      </c>
      <c r="E604" s="57">
        <v>0</v>
      </c>
      <c r="F604" s="23">
        <v>0</v>
      </c>
      <c r="G604" s="23">
        <v>0</v>
      </c>
      <c r="H604" s="57">
        <v>0</v>
      </c>
      <c r="I604" s="23">
        <v>13480240</v>
      </c>
      <c r="J604" s="23">
        <v>12486753.380000001</v>
      </c>
      <c r="K604" s="57">
        <v>0.92630052432300913</v>
      </c>
      <c r="L604" s="23">
        <v>14577000</v>
      </c>
      <c r="M604" s="23">
        <v>13784170.970000001</v>
      </c>
      <c r="N604" s="57">
        <v>0.94561096041709547</v>
      </c>
      <c r="O604" s="23"/>
      <c r="P604" s="23"/>
      <c r="Q604" s="171"/>
    </row>
    <row r="605" spans="1:17" x14ac:dyDescent="0.2">
      <c r="A605" s="11"/>
      <c r="B605" s="12"/>
      <c r="C605" s="23"/>
      <c r="D605" s="23"/>
      <c r="E605" s="57">
        <v>0</v>
      </c>
      <c r="F605" s="23"/>
      <c r="G605" s="23"/>
      <c r="H605" s="57">
        <v>0</v>
      </c>
      <c r="I605" s="23"/>
      <c r="J605" s="23"/>
      <c r="K605" s="57">
        <v>0</v>
      </c>
      <c r="L605" s="23"/>
      <c r="M605" s="23"/>
      <c r="N605" s="57">
        <v>0</v>
      </c>
      <c r="O605" s="23"/>
      <c r="P605" s="23"/>
      <c r="Q605" s="171"/>
    </row>
    <row r="606" spans="1:17" ht="25.5" hidden="1" x14ac:dyDescent="0.2">
      <c r="A606" s="26">
        <v>7</v>
      </c>
      <c r="B606" s="30" t="s">
        <v>109</v>
      </c>
      <c r="C606" s="17">
        <v>0</v>
      </c>
      <c r="D606" s="17">
        <v>0</v>
      </c>
      <c r="E606" s="56">
        <v>0</v>
      </c>
      <c r="F606" s="17">
        <v>0</v>
      </c>
      <c r="G606" s="17">
        <v>0</v>
      </c>
      <c r="H606" s="56">
        <v>0</v>
      </c>
      <c r="I606" s="17">
        <v>0</v>
      </c>
      <c r="J606" s="17">
        <v>0</v>
      </c>
      <c r="K606" s="56">
        <v>0</v>
      </c>
      <c r="L606" s="17">
        <v>0</v>
      </c>
      <c r="M606" s="17">
        <v>0</v>
      </c>
      <c r="N606" s="56">
        <v>0</v>
      </c>
      <c r="O606" s="17"/>
      <c r="P606" s="17"/>
      <c r="Q606" s="58"/>
    </row>
    <row r="607" spans="1:17" ht="38.25" hidden="1" x14ac:dyDescent="0.2">
      <c r="A607" s="26" t="s">
        <v>110</v>
      </c>
      <c r="B607" s="30" t="s">
        <v>112</v>
      </c>
      <c r="C607" s="17">
        <v>0</v>
      </c>
      <c r="D607" s="17">
        <v>0</v>
      </c>
      <c r="E607" s="56">
        <v>0</v>
      </c>
      <c r="F607" s="17">
        <v>0</v>
      </c>
      <c r="G607" s="17">
        <v>0</v>
      </c>
      <c r="H607" s="56">
        <v>0</v>
      </c>
      <c r="I607" s="17">
        <v>0</v>
      </c>
      <c r="J607" s="17">
        <v>0</v>
      </c>
      <c r="K607" s="56">
        <v>0</v>
      </c>
      <c r="L607" s="17">
        <v>0</v>
      </c>
      <c r="M607" s="17">
        <v>0</v>
      </c>
      <c r="N607" s="56">
        <v>0</v>
      </c>
      <c r="O607" s="17"/>
      <c r="P607" s="17"/>
      <c r="Q607" s="58"/>
    </row>
    <row r="608" spans="1:17" ht="38.25" hidden="1" x14ac:dyDescent="0.2">
      <c r="A608" s="26" t="s">
        <v>138</v>
      </c>
      <c r="B608" s="30" t="s">
        <v>140</v>
      </c>
      <c r="C608" s="17">
        <v>0</v>
      </c>
      <c r="D608" s="17">
        <v>0</v>
      </c>
      <c r="E608" s="56">
        <v>0</v>
      </c>
      <c r="F608" s="17">
        <v>0</v>
      </c>
      <c r="G608" s="17">
        <v>0</v>
      </c>
      <c r="H608" s="56">
        <v>0</v>
      </c>
      <c r="I608" s="17">
        <v>0</v>
      </c>
      <c r="J608" s="17">
        <v>0</v>
      </c>
      <c r="K608" s="56">
        <v>0</v>
      </c>
      <c r="L608" s="17">
        <v>0</v>
      </c>
      <c r="M608" s="17">
        <v>0</v>
      </c>
      <c r="N608" s="56">
        <v>0</v>
      </c>
      <c r="O608" s="17"/>
      <c r="P608" s="17"/>
      <c r="Q608" s="58"/>
    </row>
    <row r="609" spans="1:17" hidden="1" x14ac:dyDescent="0.2">
      <c r="A609" s="11" t="s">
        <v>139</v>
      </c>
      <c r="B609" s="12" t="s">
        <v>69</v>
      </c>
      <c r="C609" s="23">
        <v>0</v>
      </c>
      <c r="D609" s="23">
        <v>0</v>
      </c>
      <c r="E609" s="57">
        <v>0</v>
      </c>
      <c r="F609" s="23">
        <v>0</v>
      </c>
      <c r="G609" s="23">
        <v>0</v>
      </c>
      <c r="H609" s="57">
        <v>0</v>
      </c>
      <c r="I609" s="23">
        <v>0</v>
      </c>
      <c r="J609" s="23">
        <v>0</v>
      </c>
      <c r="K609" s="57">
        <v>0</v>
      </c>
      <c r="L609" s="23">
        <v>0</v>
      </c>
      <c r="M609" s="23">
        <v>0</v>
      </c>
      <c r="N609" s="57">
        <v>0</v>
      </c>
      <c r="O609" s="23"/>
      <c r="P609" s="23"/>
      <c r="Q609" s="171"/>
    </row>
    <row r="610" spans="1:17" hidden="1" x14ac:dyDescent="0.2">
      <c r="A610" s="11"/>
      <c r="B610" s="12"/>
      <c r="C610" s="17">
        <v>0</v>
      </c>
      <c r="D610" s="17">
        <v>0</v>
      </c>
      <c r="E610" s="56">
        <v>0</v>
      </c>
      <c r="F610" s="17">
        <v>0</v>
      </c>
      <c r="G610" s="17">
        <v>0</v>
      </c>
      <c r="H610" s="56">
        <v>0</v>
      </c>
      <c r="I610" s="17">
        <v>0</v>
      </c>
      <c r="J610" s="17">
        <v>0</v>
      </c>
      <c r="K610" s="56">
        <v>0</v>
      </c>
      <c r="L610" s="17">
        <v>0</v>
      </c>
      <c r="M610" s="17">
        <v>0</v>
      </c>
      <c r="N610" s="56">
        <v>0</v>
      </c>
      <c r="O610" s="17"/>
      <c r="P610" s="17"/>
      <c r="Q610" s="58"/>
    </row>
    <row r="611" spans="1:17" hidden="1" x14ac:dyDescent="0.2">
      <c r="A611" s="11" t="s">
        <v>111</v>
      </c>
      <c r="B611" s="12"/>
      <c r="C611" s="23">
        <v>0</v>
      </c>
      <c r="D611" s="23">
        <v>0</v>
      </c>
      <c r="E611" s="57">
        <v>0</v>
      </c>
      <c r="F611" s="23">
        <v>0</v>
      </c>
      <c r="G611" s="23">
        <v>0</v>
      </c>
      <c r="H611" s="57">
        <v>0</v>
      </c>
      <c r="I611" s="23">
        <v>0</v>
      </c>
      <c r="J611" s="23">
        <v>0</v>
      </c>
      <c r="K611" s="57">
        <v>0</v>
      </c>
      <c r="L611" s="23">
        <v>0</v>
      </c>
      <c r="M611" s="23">
        <v>0</v>
      </c>
      <c r="N611" s="57">
        <v>0</v>
      </c>
      <c r="O611" s="23"/>
      <c r="P611" s="23"/>
      <c r="Q611" s="171"/>
    </row>
    <row r="612" spans="1:17" hidden="1" x14ac:dyDescent="0.2">
      <c r="A612" s="11"/>
      <c r="B612" s="12"/>
      <c r="C612" s="23"/>
      <c r="D612" s="23"/>
      <c r="E612" s="57">
        <v>0</v>
      </c>
      <c r="F612" s="23"/>
      <c r="G612" s="23"/>
      <c r="H612" s="57">
        <v>0</v>
      </c>
      <c r="I612" s="23"/>
      <c r="J612" s="23"/>
      <c r="K612" s="57">
        <v>0</v>
      </c>
      <c r="L612" s="23"/>
      <c r="M612" s="23"/>
      <c r="N612" s="57">
        <v>0</v>
      </c>
      <c r="O612" s="23"/>
      <c r="P612" s="23"/>
      <c r="Q612" s="171"/>
    </row>
    <row r="613" spans="1:17" ht="38.25" hidden="1" x14ac:dyDescent="0.2">
      <c r="A613" s="26" t="s">
        <v>380</v>
      </c>
      <c r="B613" s="30" t="s">
        <v>382</v>
      </c>
      <c r="C613" s="17">
        <v>0</v>
      </c>
      <c r="D613" s="17">
        <v>0</v>
      </c>
      <c r="E613" s="56">
        <v>0</v>
      </c>
      <c r="F613" s="17">
        <v>0</v>
      </c>
      <c r="G613" s="17">
        <v>0</v>
      </c>
      <c r="H613" s="56">
        <v>0</v>
      </c>
      <c r="I613" s="17">
        <v>0</v>
      </c>
      <c r="J613" s="17">
        <v>0</v>
      </c>
      <c r="K613" s="56">
        <v>0</v>
      </c>
      <c r="L613" s="17">
        <v>0</v>
      </c>
      <c r="M613" s="17">
        <v>0</v>
      </c>
      <c r="N613" s="56">
        <v>0</v>
      </c>
      <c r="O613" s="17"/>
      <c r="P613" s="17"/>
      <c r="Q613" s="58"/>
    </row>
    <row r="614" spans="1:17" ht="38.25" hidden="1" x14ac:dyDescent="0.2">
      <c r="A614" s="11" t="s">
        <v>381</v>
      </c>
      <c r="B614" s="12" t="s">
        <v>383</v>
      </c>
      <c r="C614" s="23">
        <v>0</v>
      </c>
      <c r="D614" s="23">
        <v>0</v>
      </c>
      <c r="E614" s="57">
        <v>0</v>
      </c>
      <c r="F614" s="23">
        <v>0</v>
      </c>
      <c r="G614" s="23">
        <v>0</v>
      </c>
      <c r="H614" s="57">
        <v>0</v>
      </c>
      <c r="I614" s="23">
        <v>0</v>
      </c>
      <c r="J614" s="23">
        <v>0</v>
      </c>
      <c r="K614" s="57">
        <v>0</v>
      </c>
      <c r="L614" s="23">
        <v>0</v>
      </c>
      <c r="M614" s="23">
        <v>0</v>
      </c>
      <c r="N614" s="57">
        <v>0</v>
      </c>
      <c r="O614" s="23"/>
      <c r="P614" s="23"/>
      <c r="Q614" s="171"/>
    </row>
    <row r="615" spans="1:17" hidden="1" x14ac:dyDescent="0.2">
      <c r="A615" s="11"/>
      <c r="B615" s="12"/>
      <c r="C615" s="23"/>
      <c r="D615" s="23"/>
      <c r="E615" s="57"/>
      <c r="F615" s="23"/>
      <c r="G615" s="23"/>
      <c r="H615" s="57"/>
      <c r="I615" s="23"/>
      <c r="J615" s="23"/>
      <c r="K615" s="57"/>
      <c r="L615" s="23"/>
      <c r="M615" s="23"/>
      <c r="N615" s="57"/>
      <c r="O615" s="23"/>
      <c r="P615" s="23"/>
      <c r="Q615" s="171"/>
    </row>
    <row r="616" spans="1:17" hidden="1" x14ac:dyDescent="0.2">
      <c r="A616" s="26">
        <v>8</v>
      </c>
      <c r="B616" s="14"/>
      <c r="C616" s="17">
        <v>0</v>
      </c>
      <c r="D616" s="17">
        <v>0</v>
      </c>
      <c r="E616" s="56">
        <v>0</v>
      </c>
      <c r="F616" s="17">
        <v>0</v>
      </c>
      <c r="G616" s="17">
        <v>0</v>
      </c>
      <c r="H616" s="56">
        <v>0</v>
      </c>
      <c r="I616" s="17">
        <v>0</v>
      </c>
      <c r="J616" s="17">
        <v>0</v>
      </c>
      <c r="K616" s="56">
        <v>0</v>
      </c>
      <c r="L616" s="17">
        <v>14616000</v>
      </c>
      <c r="M616" s="17">
        <v>0</v>
      </c>
      <c r="N616" s="56">
        <v>0</v>
      </c>
      <c r="O616" s="17"/>
      <c r="P616" s="17"/>
      <c r="Q616" s="58"/>
    </row>
    <row r="617" spans="1:17" ht="25.5" hidden="1" x14ac:dyDescent="0.2">
      <c r="A617" s="11" t="s">
        <v>266</v>
      </c>
      <c r="B617" s="12" t="s">
        <v>267</v>
      </c>
      <c r="C617" s="23">
        <v>0</v>
      </c>
      <c r="D617" s="23">
        <v>0</v>
      </c>
      <c r="E617" s="57">
        <v>0</v>
      </c>
      <c r="F617" s="23">
        <v>0</v>
      </c>
      <c r="G617" s="23">
        <v>0</v>
      </c>
      <c r="H617" s="57">
        <v>0</v>
      </c>
      <c r="I617" s="23">
        <v>0</v>
      </c>
      <c r="J617" s="23">
        <v>0</v>
      </c>
      <c r="K617" s="57">
        <v>0</v>
      </c>
      <c r="L617" s="23">
        <v>0</v>
      </c>
      <c r="M617" s="23">
        <v>0</v>
      </c>
      <c r="N617" s="57">
        <v>0</v>
      </c>
      <c r="O617" s="23"/>
      <c r="P617" s="23"/>
      <c r="Q617" s="171"/>
    </row>
    <row r="618" spans="1:17" ht="25.5" hidden="1" x14ac:dyDescent="0.2">
      <c r="A618" s="11" t="s">
        <v>268</v>
      </c>
      <c r="B618" s="12" t="s">
        <v>269</v>
      </c>
      <c r="C618" s="23">
        <v>0</v>
      </c>
      <c r="D618" s="23">
        <v>0</v>
      </c>
      <c r="E618" s="57">
        <v>0</v>
      </c>
      <c r="F618" s="23">
        <v>0</v>
      </c>
      <c r="G618" s="23">
        <v>0</v>
      </c>
      <c r="H618" s="57">
        <v>0</v>
      </c>
      <c r="I618" s="23">
        <v>0</v>
      </c>
      <c r="J618" s="23">
        <v>0</v>
      </c>
      <c r="K618" s="57">
        <v>0</v>
      </c>
      <c r="L618" s="23">
        <v>14616000</v>
      </c>
      <c r="M618" s="23">
        <v>0</v>
      </c>
      <c r="N618" s="57">
        <v>0</v>
      </c>
      <c r="O618" s="23"/>
      <c r="P618" s="23"/>
      <c r="Q618" s="171"/>
    </row>
    <row r="619" spans="1:17" hidden="1" x14ac:dyDescent="0.2">
      <c r="A619" s="26">
        <v>9</v>
      </c>
      <c r="B619" s="30" t="s">
        <v>76</v>
      </c>
      <c r="C619" s="17">
        <v>0</v>
      </c>
      <c r="D619" s="17">
        <v>0</v>
      </c>
      <c r="E619" s="56">
        <v>0</v>
      </c>
      <c r="F619" s="17">
        <v>0</v>
      </c>
      <c r="G619" s="17">
        <v>0</v>
      </c>
      <c r="H619" s="56">
        <v>0</v>
      </c>
      <c r="I619" s="17">
        <v>0</v>
      </c>
      <c r="J619" s="17">
        <v>0</v>
      </c>
      <c r="K619" s="56">
        <v>0</v>
      </c>
      <c r="L619" s="17">
        <v>0</v>
      </c>
      <c r="M619" s="17">
        <v>0</v>
      </c>
      <c r="N619" s="56">
        <v>0</v>
      </c>
      <c r="O619" s="17"/>
      <c r="P619" s="17"/>
      <c r="Q619" s="58"/>
    </row>
    <row r="620" spans="1:17" ht="25.5" hidden="1" x14ac:dyDescent="0.2">
      <c r="A620" s="26" t="s">
        <v>77</v>
      </c>
      <c r="B620" s="30" t="s">
        <v>78</v>
      </c>
      <c r="C620" s="17">
        <v>0</v>
      </c>
      <c r="D620" s="17">
        <v>0</v>
      </c>
      <c r="E620" s="56">
        <v>0</v>
      </c>
      <c r="F620" s="17">
        <v>0</v>
      </c>
      <c r="G620" s="17">
        <v>0</v>
      </c>
      <c r="H620" s="56">
        <v>0</v>
      </c>
      <c r="I620" s="17">
        <v>0</v>
      </c>
      <c r="J620" s="17">
        <v>0</v>
      </c>
      <c r="K620" s="56">
        <v>0</v>
      </c>
      <c r="L620" s="17">
        <v>0</v>
      </c>
      <c r="M620" s="17">
        <v>0</v>
      </c>
      <c r="N620" s="56">
        <v>0</v>
      </c>
      <c r="O620" s="17"/>
      <c r="P620" s="17"/>
      <c r="Q620" s="58"/>
    </row>
    <row r="621" spans="1:17" ht="25.5" hidden="1" x14ac:dyDescent="0.2">
      <c r="A621" s="11" t="s">
        <v>79</v>
      </c>
      <c r="B621" s="12" t="s">
        <v>80</v>
      </c>
      <c r="C621" s="23">
        <v>0</v>
      </c>
      <c r="D621" s="23">
        <v>0</v>
      </c>
      <c r="E621" s="57">
        <v>0</v>
      </c>
      <c r="F621" s="23">
        <v>0</v>
      </c>
      <c r="G621" s="23">
        <v>0</v>
      </c>
      <c r="H621" s="57">
        <v>0</v>
      </c>
      <c r="I621" s="23">
        <v>0</v>
      </c>
      <c r="J621" s="23">
        <v>0</v>
      </c>
      <c r="K621" s="57">
        <v>0</v>
      </c>
      <c r="L621" s="23">
        <v>0</v>
      </c>
      <c r="M621" s="23">
        <v>0</v>
      </c>
      <c r="N621" s="57">
        <v>0</v>
      </c>
      <c r="O621" s="23"/>
      <c r="P621" s="23"/>
      <c r="Q621" s="171"/>
    </row>
    <row r="622" spans="1:17" ht="38.25" hidden="1" x14ac:dyDescent="0.2">
      <c r="A622" s="11" t="s">
        <v>81</v>
      </c>
      <c r="B622" s="12" t="s">
        <v>82</v>
      </c>
      <c r="C622" s="23">
        <v>0</v>
      </c>
      <c r="D622" s="23">
        <v>0</v>
      </c>
      <c r="E622" s="57">
        <v>0</v>
      </c>
      <c r="F622" s="23">
        <v>0</v>
      </c>
      <c r="G622" s="23">
        <v>0</v>
      </c>
      <c r="H622" s="57">
        <v>0</v>
      </c>
      <c r="I622" s="23">
        <v>0</v>
      </c>
      <c r="J622" s="23">
        <v>0</v>
      </c>
      <c r="K622" s="57">
        <v>0</v>
      </c>
      <c r="L622" s="23">
        <v>0</v>
      </c>
      <c r="M622" s="23">
        <v>0</v>
      </c>
      <c r="N622" s="57">
        <v>0</v>
      </c>
      <c r="O622" s="23"/>
      <c r="P622" s="23"/>
      <c r="Q622" s="171"/>
    </row>
    <row r="623" spans="1:17" x14ac:dyDescent="0.2">
      <c r="E623" s="80">
        <v>0</v>
      </c>
      <c r="H623" s="80">
        <v>0</v>
      </c>
      <c r="K623" s="80">
        <v>0</v>
      </c>
      <c r="N623" s="80">
        <v>0</v>
      </c>
      <c r="P623" s="4"/>
      <c r="Q623" s="74"/>
    </row>
    <row r="624" spans="1:17" ht="14.25" x14ac:dyDescent="0.2">
      <c r="A624" s="97" t="s">
        <v>370</v>
      </c>
      <c r="B624" s="98"/>
      <c r="C624" s="61">
        <v>0</v>
      </c>
      <c r="D624" s="61">
        <v>0</v>
      </c>
      <c r="E624" s="79">
        <v>0</v>
      </c>
      <c r="F624" s="61">
        <v>0</v>
      </c>
      <c r="G624" s="61">
        <v>0</v>
      </c>
      <c r="H624" s="79">
        <v>0</v>
      </c>
      <c r="I624" s="61"/>
      <c r="J624" s="61"/>
      <c r="K624" s="79"/>
      <c r="L624" s="61"/>
      <c r="M624" s="61"/>
      <c r="N624" s="79"/>
      <c r="O624" s="61"/>
      <c r="P624" s="61"/>
      <c r="Q624" s="75"/>
    </row>
    <row r="625" spans="1:17" x14ac:dyDescent="0.2">
      <c r="A625" s="7" t="s">
        <v>277</v>
      </c>
      <c r="B625" s="6"/>
      <c r="C625" s="17">
        <v>60384507365</v>
      </c>
      <c r="D625" s="17">
        <v>54473365204.910004</v>
      </c>
      <c r="E625" s="56">
        <v>0.90210829866741271</v>
      </c>
      <c r="F625" s="17">
        <v>66193305000</v>
      </c>
      <c r="G625" s="17">
        <v>58697732346.830002</v>
      </c>
      <c r="H625" s="56">
        <v>0.88676237493852283</v>
      </c>
      <c r="I625" s="17">
        <v>76150375978.059998</v>
      </c>
      <c r="J625" s="17">
        <v>69467123004.020004</v>
      </c>
      <c r="K625" s="56">
        <v>0.91223611324039244</v>
      </c>
      <c r="L625" s="17">
        <v>86312083987</v>
      </c>
      <c r="M625" s="17">
        <v>82986725705.950012</v>
      </c>
      <c r="N625" s="56">
        <v>0.96147285377154323</v>
      </c>
      <c r="O625" s="17">
        <v>91977924320</v>
      </c>
      <c r="P625" s="17">
        <v>88241102280.529999</v>
      </c>
      <c r="Q625" s="58">
        <v>0.95937262047282956</v>
      </c>
    </row>
    <row r="626" spans="1:17" x14ac:dyDescent="0.2">
      <c r="A626" s="20">
        <v>0</v>
      </c>
      <c r="B626" s="21" t="s">
        <v>1</v>
      </c>
      <c r="C626" s="17">
        <v>39145221000</v>
      </c>
      <c r="D626" s="17">
        <v>37608543641.669998</v>
      </c>
      <c r="E626" s="56">
        <v>0.96074418999116129</v>
      </c>
      <c r="F626" s="17">
        <v>43488045000</v>
      </c>
      <c r="G626" s="17">
        <v>41128873585.360001</v>
      </c>
      <c r="H626" s="56">
        <v>0.94575126532728704</v>
      </c>
      <c r="I626" s="17">
        <v>48283559000</v>
      </c>
      <c r="J626" s="17">
        <v>44767483535.060005</v>
      </c>
      <c r="K626" s="56">
        <v>0.92717861860721584</v>
      </c>
      <c r="L626" s="17">
        <v>52399582198</v>
      </c>
      <c r="M626" s="17">
        <v>50990215783.020004</v>
      </c>
      <c r="N626" s="56">
        <v>0.97310347991603285</v>
      </c>
      <c r="O626" s="17">
        <v>56398788237</v>
      </c>
      <c r="P626" s="17">
        <v>55455267520.160004</v>
      </c>
      <c r="Q626" s="58">
        <v>0.98327054984098028</v>
      </c>
    </row>
    <row r="627" spans="1:17" x14ac:dyDescent="0.2">
      <c r="A627" s="20" t="s">
        <v>293</v>
      </c>
      <c r="B627" s="21"/>
      <c r="C627" s="17">
        <v>14666291000</v>
      </c>
      <c r="D627" s="17">
        <v>13945343200.799999</v>
      </c>
      <c r="E627" s="56">
        <v>0.950843209152198</v>
      </c>
      <c r="F627" s="17">
        <v>16205948000</v>
      </c>
      <c r="G627" s="17">
        <v>15406868562.700001</v>
      </c>
      <c r="H627" s="56">
        <v>0.95069221268018389</v>
      </c>
      <c r="I627" s="17">
        <v>17488012490</v>
      </c>
      <c r="J627" s="17">
        <v>16344541055.76</v>
      </c>
      <c r="K627" s="56">
        <v>0.93461398572914678</v>
      </c>
      <c r="L627" s="17">
        <v>18839834825</v>
      </c>
      <c r="M627" s="17">
        <v>18412633954</v>
      </c>
      <c r="N627" s="56">
        <v>0.97732459573195862</v>
      </c>
      <c r="O627" s="17">
        <v>19829405110</v>
      </c>
      <c r="P627" s="17">
        <v>19418854713.880001</v>
      </c>
      <c r="Q627" s="58">
        <v>0.97929587933462725</v>
      </c>
    </row>
    <row r="628" spans="1:17" x14ac:dyDescent="0.2">
      <c r="A628" s="10" t="s">
        <v>294</v>
      </c>
      <c r="B628" s="12" t="s">
        <v>295</v>
      </c>
      <c r="C628" s="23">
        <v>14666291000</v>
      </c>
      <c r="D628" s="23">
        <v>13945343200.799999</v>
      </c>
      <c r="E628" s="57">
        <v>0.950843209152198</v>
      </c>
      <c r="F628" s="23">
        <v>16205948000</v>
      </c>
      <c r="G628" s="23">
        <v>15406868562.700001</v>
      </c>
      <c r="H628" s="57">
        <v>0.95069221268018389</v>
      </c>
      <c r="I628" s="23">
        <v>17295936171</v>
      </c>
      <c r="J628" s="23">
        <v>16254728042.02</v>
      </c>
      <c r="K628" s="57">
        <v>0.93980041793136426</v>
      </c>
      <c r="L628" s="23">
        <v>18643020425</v>
      </c>
      <c r="M628" s="23">
        <v>18249296597.34</v>
      </c>
      <c r="N628" s="57">
        <v>0.97888089919528154</v>
      </c>
      <c r="O628" s="23">
        <v>19608943110</v>
      </c>
      <c r="P628" s="23">
        <v>19218618810.540001</v>
      </c>
      <c r="Q628" s="171">
        <v>0.98009457739407968</v>
      </c>
    </row>
    <row r="629" spans="1:17" x14ac:dyDescent="0.2">
      <c r="A629" s="10" t="s">
        <v>371</v>
      </c>
      <c r="B629" s="12" t="s">
        <v>372</v>
      </c>
      <c r="C629" s="23">
        <v>0</v>
      </c>
      <c r="D629" s="23">
        <v>0</v>
      </c>
      <c r="E629" s="57">
        <v>0</v>
      </c>
      <c r="F629" s="23">
        <v>0</v>
      </c>
      <c r="G629" s="23">
        <v>0</v>
      </c>
      <c r="H629" s="57">
        <v>0</v>
      </c>
      <c r="I629" s="23">
        <v>192076319</v>
      </c>
      <c r="J629" s="23">
        <v>89813013.739999995</v>
      </c>
      <c r="K629" s="57">
        <v>0.46759024854073755</v>
      </c>
      <c r="L629" s="23">
        <v>196814400</v>
      </c>
      <c r="M629" s="23">
        <v>163337356.66</v>
      </c>
      <c r="N629" s="57">
        <v>0.82990551839702786</v>
      </c>
      <c r="O629" s="23">
        <v>220462000</v>
      </c>
      <c r="P629" s="23">
        <v>200235903.34</v>
      </c>
      <c r="Q629" s="171">
        <v>0.90825585969464129</v>
      </c>
    </row>
    <row r="630" spans="1:17" hidden="1" x14ac:dyDescent="0.2">
      <c r="A630" s="10" t="s">
        <v>296</v>
      </c>
      <c r="B630" s="12" t="s">
        <v>297</v>
      </c>
      <c r="C630" s="23">
        <v>0</v>
      </c>
      <c r="D630" s="23">
        <v>0</v>
      </c>
      <c r="E630" s="57">
        <v>0</v>
      </c>
      <c r="F630" s="23">
        <v>0</v>
      </c>
      <c r="G630" s="23">
        <v>0</v>
      </c>
      <c r="H630" s="57">
        <v>0</v>
      </c>
      <c r="I630" s="23">
        <v>0</v>
      </c>
      <c r="J630" s="23">
        <v>0</v>
      </c>
      <c r="K630" s="57">
        <v>0</v>
      </c>
      <c r="L630" s="23">
        <v>0</v>
      </c>
      <c r="M630" s="23">
        <v>0</v>
      </c>
      <c r="N630" s="57">
        <v>0</v>
      </c>
      <c r="O630" s="23"/>
      <c r="P630" s="23"/>
      <c r="Q630" s="171"/>
    </row>
    <row r="631" spans="1:17" ht="25.5" x14ac:dyDescent="0.2">
      <c r="A631" s="20" t="s">
        <v>2</v>
      </c>
      <c r="B631" s="21" t="s">
        <v>3</v>
      </c>
      <c r="C631" s="17">
        <v>2284333000</v>
      </c>
      <c r="D631" s="17">
        <v>2151191695.6199999</v>
      </c>
      <c r="E631" s="56">
        <v>0.94171545725601302</v>
      </c>
      <c r="F631" s="17">
        <v>2502317000</v>
      </c>
      <c r="G631" s="17">
        <v>2264865182.48</v>
      </c>
      <c r="H631" s="56">
        <v>0.90510721962085539</v>
      </c>
      <c r="I631" s="17">
        <v>2854883829</v>
      </c>
      <c r="J631" s="17">
        <v>2656028518.6999998</v>
      </c>
      <c r="K631" s="56">
        <v>0.93034556843258498</v>
      </c>
      <c r="L631" s="17">
        <v>3878661000</v>
      </c>
      <c r="M631" s="17">
        <v>3518079205.8299999</v>
      </c>
      <c r="N631" s="56">
        <v>0.90703446520074837</v>
      </c>
      <c r="O631" s="17">
        <v>4371155500</v>
      </c>
      <c r="P631" s="17">
        <v>4217972153.5</v>
      </c>
      <c r="Q631" s="58">
        <v>0.96495586887723395</v>
      </c>
    </row>
    <row r="632" spans="1:17" x14ac:dyDescent="0.2">
      <c r="A632" s="10" t="s">
        <v>298</v>
      </c>
      <c r="B632" s="12" t="s">
        <v>299</v>
      </c>
      <c r="C632" s="23">
        <v>30598000</v>
      </c>
      <c r="D632" s="23">
        <v>30283766.600000001</v>
      </c>
      <c r="E632" s="57">
        <v>0.98973026341590964</v>
      </c>
      <c r="F632" s="23">
        <v>25334000</v>
      </c>
      <c r="G632" s="23">
        <v>25174328.710000001</v>
      </c>
      <c r="H632" s="57">
        <v>0.99369735178021634</v>
      </c>
      <c r="I632" s="23">
        <v>193010829</v>
      </c>
      <c r="J632" s="23">
        <v>166392777.25999999</v>
      </c>
      <c r="K632" s="57">
        <v>0.86209037141641409</v>
      </c>
      <c r="L632" s="23">
        <v>1055300000</v>
      </c>
      <c r="M632" s="23">
        <v>718352194.75999999</v>
      </c>
      <c r="N632" s="57">
        <v>0.68070898773808397</v>
      </c>
      <c r="O632" s="23">
        <v>1334312500</v>
      </c>
      <c r="P632" s="23">
        <v>1277794054.51</v>
      </c>
      <c r="Q632" s="171">
        <v>0.95764227233875121</v>
      </c>
    </row>
    <row r="633" spans="1:17" x14ac:dyDescent="0.2">
      <c r="A633" s="10" t="s">
        <v>373</v>
      </c>
      <c r="B633" s="12" t="s">
        <v>374</v>
      </c>
      <c r="C633" s="23">
        <v>2775000</v>
      </c>
      <c r="D633" s="23">
        <v>0</v>
      </c>
      <c r="E633" s="57">
        <v>0</v>
      </c>
      <c r="F633" s="23">
        <v>7812000</v>
      </c>
      <c r="G633" s="23">
        <v>0</v>
      </c>
      <c r="H633" s="57">
        <v>0</v>
      </c>
      <c r="I633" s="23">
        <v>7812000</v>
      </c>
      <c r="J633" s="23">
        <v>6687360</v>
      </c>
      <c r="K633" s="57">
        <v>0.85603686635944698</v>
      </c>
      <c r="L633" s="23">
        <v>6000000</v>
      </c>
      <c r="M633" s="23">
        <v>5477928.5999999996</v>
      </c>
      <c r="N633" s="57">
        <v>0.91298809999999997</v>
      </c>
      <c r="O633" s="23">
        <v>10000000</v>
      </c>
      <c r="P633" s="23">
        <v>7691258</v>
      </c>
      <c r="Q633" s="171">
        <v>0.76912579999999997</v>
      </c>
    </row>
    <row r="634" spans="1:17" x14ac:dyDescent="0.2">
      <c r="A634" s="10" t="s">
        <v>300</v>
      </c>
      <c r="B634" s="12" t="s">
        <v>301</v>
      </c>
      <c r="C634" s="23">
        <v>2250960000</v>
      </c>
      <c r="D634" s="23">
        <v>2120907929.02</v>
      </c>
      <c r="E634" s="57">
        <v>0.94222373077264809</v>
      </c>
      <c r="F634" s="23">
        <v>2469171000</v>
      </c>
      <c r="G634" s="23">
        <v>2239690853.77</v>
      </c>
      <c r="H634" s="57">
        <v>0.90706186560995572</v>
      </c>
      <c r="I634" s="23">
        <v>2654061000</v>
      </c>
      <c r="J634" s="23">
        <v>2482948381.4400001</v>
      </c>
      <c r="K634" s="57">
        <v>0.93552800084097543</v>
      </c>
      <c r="L634" s="23">
        <v>2817361000</v>
      </c>
      <c r="M634" s="23">
        <v>2794249082.4699998</v>
      </c>
      <c r="N634" s="57">
        <v>0.99179660770132039</v>
      </c>
      <c r="O634" s="23">
        <v>3026843000</v>
      </c>
      <c r="P634" s="23">
        <v>2932486840.9899998</v>
      </c>
      <c r="Q634" s="171">
        <v>0.96882687373940435</v>
      </c>
    </row>
    <row r="635" spans="1:17" hidden="1" x14ac:dyDescent="0.2">
      <c r="A635" s="10" t="s">
        <v>303</v>
      </c>
      <c r="B635" s="12" t="s">
        <v>302</v>
      </c>
      <c r="C635" s="23">
        <v>0</v>
      </c>
      <c r="D635" s="23">
        <v>0</v>
      </c>
      <c r="E635" s="57">
        <v>0</v>
      </c>
      <c r="F635" s="23">
        <v>0</v>
      </c>
      <c r="G635" s="23">
        <v>0</v>
      </c>
      <c r="H635" s="57">
        <v>0</v>
      </c>
      <c r="I635" s="23">
        <v>0</v>
      </c>
      <c r="J635" s="23">
        <v>0</v>
      </c>
      <c r="K635" s="57">
        <v>0</v>
      </c>
      <c r="L635" s="23">
        <v>0</v>
      </c>
      <c r="M635" s="23">
        <v>0</v>
      </c>
      <c r="N635" s="57">
        <v>0</v>
      </c>
      <c r="O635" s="23"/>
      <c r="P635" s="23"/>
      <c r="Q635" s="171"/>
    </row>
    <row r="636" spans="1:17" hidden="1" x14ac:dyDescent="0.2">
      <c r="A636" s="10" t="s">
        <v>4</v>
      </c>
      <c r="B636" s="12" t="s">
        <v>276</v>
      </c>
      <c r="C636" s="23">
        <v>0</v>
      </c>
      <c r="D636" s="23">
        <v>0</v>
      </c>
      <c r="E636" s="57">
        <v>0</v>
      </c>
      <c r="F636" s="23">
        <v>0</v>
      </c>
      <c r="G636" s="23">
        <v>0</v>
      </c>
      <c r="H636" s="57">
        <v>0</v>
      </c>
      <c r="I636" s="23">
        <v>0</v>
      </c>
      <c r="J636" s="23">
        <v>0</v>
      </c>
      <c r="K636" s="57">
        <v>0</v>
      </c>
      <c r="L636" s="23">
        <v>0</v>
      </c>
      <c r="M636" s="23">
        <v>0</v>
      </c>
      <c r="N636" s="57">
        <v>0</v>
      </c>
      <c r="O636" s="23"/>
      <c r="P636" s="23"/>
      <c r="Q636" s="171"/>
    </row>
    <row r="637" spans="1:17" x14ac:dyDescent="0.2">
      <c r="A637" s="20" t="s">
        <v>308</v>
      </c>
      <c r="B637" s="21"/>
      <c r="C637" s="17">
        <v>16269842000</v>
      </c>
      <c r="D637" s="17">
        <v>15813445891.25</v>
      </c>
      <c r="E637" s="56">
        <v>0.97194833798939162</v>
      </c>
      <c r="F637" s="17">
        <v>18215812000</v>
      </c>
      <c r="G637" s="17">
        <v>17302683742.18</v>
      </c>
      <c r="H637" s="56">
        <v>0.94987166875569429</v>
      </c>
      <c r="I637" s="17">
        <v>20670887681</v>
      </c>
      <c r="J637" s="17">
        <v>19118389808.600002</v>
      </c>
      <c r="K637" s="56">
        <v>0.92489447495634147</v>
      </c>
      <c r="L637" s="17">
        <v>21780571146</v>
      </c>
      <c r="M637" s="17">
        <v>21499863895.190002</v>
      </c>
      <c r="N637" s="56">
        <v>0.98711203443985218</v>
      </c>
      <c r="O637" s="17">
        <v>23563448630</v>
      </c>
      <c r="P637" s="17">
        <v>23369454140.779999</v>
      </c>
      <c r="Q637" s="58">
        <v>0.99176714358470364</v>
      </c>
    </row>
    <row r="638" spans="1:17" x14ac:dyDescent="0.2">
      <c r="A638" s="10" t="s">
        <v>342</v>
      </c>
      <c r="B638" s="12" t="s">
        <v>344</v>
      </c>
      <c r="C638" s="23">
        <v>5062266000</v>
      </c>
      <c r="D638" s="23">
        <v>4820844372.8199997</v>
      </c>
      <c r="E638" s="57">
        <v>0.95230957298964525</v>
      </c>
      <c r="F638" s="23">
        <v>5799567000</v>
      </c>
      <c r="G638" s="23">
        <v>5407206300.6999998</v>
      </c>
      <c r="H638" s="57">
        <v>0.93234655288920709</v>
      </c>
      <c r="I638" s="23">
        <v>6560140014</v>
      </c>
      <c r="J638" s="23">
        <v>6077260946.1000004</v>
      </c>
      <c r="K638" s="57">
        <v>0.92639195705129962</v>
      </c>
      <c r="L638" s="23">
        <v>6921553908</v>
      </c>
      <c r="M638" s="23">
        <v>6831441407.8900003</v>
      </c>
      <c r="N638" s="57">
        <v>0.98698088589531219</v>
      </c>
      <c r="O638" s="23">
        <v>7571037000</v>
      </c>
      <c r="P638" s="23">
        <v>7505603630.1400003</v>
      </c>
      <c r="Q638" s="171">
        <v>0.99135740984227128</v>
      </c>
    </row>
    <row r="639" spans="1:17" ht="25.5" x14ac:dyDescent="0.2">
      <c r="A639" s="10" t="s">
        <v>343</v>
      </c>
      <c r="B639" s="12" t="s">
        <v>345</v>
      </c>
      <c r="C639" s="23">
        <v>1886546000</v>
      </c>
      <c r="D639" s="23">
        <v>1850287909.72</v>
      </c>
      <c r="E639" s="57">
        <v>0.98078070172685961</v>
      </c>
      <c r="F639" s="23">
        <v>2201885000</v>
      </c>
      <c r="G639" s="23">
        <v>2050456998.3900001</v>
      </c>
      <c r="H639" s="57">
        <v>0.93122801526419419</v>
      </c>
      <c r="I639" s="23">
        <v>2594799510</v>
      </c>
      <c r="J639" s="23">
        <v>2295992010.3499999</v>
      </c>
      <c r="K639" s="57">
        <v>0.88484370430222559</v>
      </c>
      <c r="L639" s="23">
        <v>2649736984</v>
      </c>
      <c r="M639" s="23">
        <v>2606230685.4899998</v>
      </c>
      <c r="N639" s="57">
        <v>0.98358089924671543</v>
      </c>
      <c r="O639" s="23">
        <v>2838934000</v>
      </c>
      <c r="P639" s="23">
        <v>2784829890.4200001</v>
      </c>
      <c r="Q639" s="171">
        <v>0.9809421037685272</v>
      </c>
    </row>
    <row r="640" spans="1:17" x14ac:dyDescent="0.2">
      <c r="A640" s="10" t="s">
        <v>304</v>
      </c>
      <c r="B640" s="12" t="s">
        <v>306</v>
      </c>
      <c r="C640" s="23">
        <v>2485959000</v>
      </c>
      <c r="D640" s="23">
        <v>2454906956.7800002</v>
      </c>
      <c r="E640" s="57">
        <v>0.98750902841921373</v>
      </c>
      <c r="F640" s="23">
        <v>2685122000</v>
      </c>
      <c r="G640" s="23">
        <v>2635302588.6100001</v>
      </c>
      <c r="H640" s="57">
        <v>0.98144612744225412</v>
      </c>
      <c r="I640" s="23">
        <v>3105000000</v>
      </c>
      <c r="J640" s="23">
        <v>2890397882.1300001</v>
      </c>
      <c r="K640" s="57">
        <v>0.93088498619323679</v>
      </c>
      <c r="L640" s="23">
        <v>3293864925</v>
      </c>
      <c r="M640" s="23">
        <v>3285978415.1300001</v>
      </c>
      <c r="N640" s="57">
        <v>0.99760569724333792</v>
      </c>
      <c r="O640" s="23">
        <v>3690156630</v>
      </c>
      <c r="P640" s="23">
        <v>3671670854.8200002</v>
      </c>
      <c r="Q640" s="171">
        <v>0.99499051746754719</v>
      </c>
    </row>
    <row r="641" spans="1:17" x14ac:dyDescent="0.2">
      <c r="A641" s="10" t="s">
        <v>346</v>
      </c>
      <c r="B641" s="12" t="s">
        <v>347</v>
      </c>
      <c r="C641" s="23">
        <v>2053000000</v>
      </c>
      <c r="D641" s="23">
        <v>2046524455.3800001</v>
      </c>
      <c r="E641" s="57">
        <v>0.99684581362883595</v>
      </c>
      <c r="F641" s="23">
        <v>2305000000</v>
      </c>
      <c r="G641" s="23">
        <v>2246600069.21</v>
      </c>
      <c r="H641" s="57">
        <v>0.97466380442950107</v>
      </c>
      <c r="I641" s="23">
        <v>2497415700</v>
      </c>
      <c r="J641" s="23">
        <v>2419298854.8099999</v>
      </c>
      <c r="K641" s="57">
        <v>0.96872092812181809</v>
      </c>
      <c r="L641" s="23">
        <v>2692000000</v>
      </c>
      <c r="M641" s="23">
        <v>2690959204.9899998</v>
      </c>
      <c r="N641" s="57">
        <v>0.99961337481054968</v>
      </c>
      <c r="O641" s="23">
        <v>3086000000</v>
      </c>
      <c r="P641" s="23">
        <v>3084947852.29</v>
      </c>
      <c r="Q641" s="171">
        <v>0.99965905777381725</v>
      </c>
    </row>
    <row r="642" spans="1:17" x14ac:dyDescent="0.2">
      <c r="A642" s="10" t="s">
        <v>305</v>
      </c>
      <c r="B642" s="12" t="s">
        <v>307</v>
      </c>
      <c r="C642" s="23">
        <v>4782071000</v>
      </c>
      <c r="D642" s="23">
        <v>4640882196.5500002</v>
      </c>
      <c r="E642" s="57">
        <v>0.97047538536127975</v>
      </c>
      <c r="F642" s="23">
        <v>5224238000</v>
      </c>
      <c r="G642" s="23">
        <v>4963117785.2700005</v>
      </c>
      <c r="H642" s="57">
        <v>0.9500175499795378</v>
      </c>
      <c r="I642" s="23">
        <v>5913532457</v>
      </c>
      <c r="J642" s="23">
        <v>5435440115.21</v>
      </c>
      <c r="K642" s="57">
        <v>0.91915283373069678</v>
      </c>
      <c r="L642" s="23">
        <v>6223415329</v>
      </c>
      <c r="M642" s="23">
        <v>6085254181.6899996</v>
      </c>
      <c r="N642" s="57">
        <v>0.97779978677203272</v>
      </c>
      <c r="O642" s="23">
        <v>6377321000</v>
      </c>
      <c r="P642" s="23">
        <v>6322401913.1099997</v>
      </c>
      <c r="Q642" s="171">
        <v>0.99138837657850365</v>
      </c>
    </row>
    <row r="643" spans="1:17" x14ac:dyDescent="0.2">
      <c r="A643" s="20" t="s">
        <v>309</v>
      </c>
      <c r="B643" s="21"/>
      <c r="C643" s="17">
        <v>3013220000</v>
      </c>
      <c r="D643" s="17">
        <v>2906057726.6500001</v>
      </c>
      <c r="E643" s="56">
        <v>0.96443596108150087</v>
      </c>
      <c r="F643" s="17">
        <v>3338329000</v>
      </c>
      <c r="G643" s="17">
        <v>3135943850</v>
      </c>
      <c r="H643" s="56">
        <v>0.9393753132180801</v>
      </c>
      <c r="I643" s="17">
        <v>3697307000</v>
      </c>
      <c r="J643" s="17">
        <v>3387598653</v>
      </c>
      <c r="K643" s="56">
        <v>0.91623407334040696</v>
      </c>
      <c r="L643" s="17">
        <v>4018105090</v>
      </c>
      <c r="M643" s="17">
        <v>3849942690</v>
      </c>
      <c r="N643" s="56">
        <v>0.95814882980076566</v>
      </c>
      <c r="O643" s="17">
        <v>4355207460</v>
      </c>
      <c r="P643" s="17">
        <v>4274939294</v>
      </c>
      <c r="Q643" s="58">
        <v>0.98156961138195697</v>
      </c>
    </row>
    <row r="644" spans="1:17" ht="51" x14ac:dyDescent="0.2">
      <c r="A644" s="52" t="s">
        <v>310</v>
      </c>
      <c r="B644" s="12" t="s">
        <v>315</v>
      </c>
      <c r="C644" s="23">
        <v>2858695000</v>
      </c>
      <c r="D644" s="23">
        <v>2757030266.8499999</v>
      </c>
      <c r="E644" s="57">
        <v>0.96443666318022736</v>
      </c>
      <c r="F644" s="23">
        <v>3167132000</v>
      </c>
      <c r="G644" s="23">
        <v>2975109474</v>
      </c>
      <c r="H644" s="57">
        <v>0.93937021696601219</v>
      </c>
      <c r="I644" s="23">
        <v>3507701000</v>
      </c>
      <c r="J644" s="23">
        <v>3213903218</v>
      </c>
      <c r="K644" s="57">
        <v>0.91624206795277019</v>
      </c>
      <c r="L644" s="23">
        <v>3812047342</v>
      </c>
      <c r="M644" s="23">
        <v>3652583289.8499999</v>
      </c>
      <c r="N644" s="57">
        <v>0.95816839670560416</v>
      </c>
      <c r="O644" s="23">
        <v>4131862900</v>
      </c>
      <c r="P644" s="23">
        <v>4056289546</v>
      </c>
      <c r="Q644" s="171">
        <v>0.98170961722858718</v>
      </c>
    </row>
    <row r="645" spans="1:17" ht="25.5" hidden="1" x14ac:dyDescent="0.2">
      <c r="A645" s="52" t="s">
        <v>311</v>
      </c>
      <c r="B645" s="12" t="s">
        <v>316</v>
      </c>
      <c r="C645" s="23">
        <v>0</v>
      </c>
      <c r="D645" s="23">
        <v>0</v>
      </c>
      <c r="E645" s="57">
        <v>0</v>
      </c>
      <c r="F645" s="23">
        <v>0</v>
      </c>
      <c r="G645" s="23">
        <v>0</v>
      </c>
      <c r="H645" s="57">
        <v>0</v>
      </c>
      <c r="I645" s="23">
        <v>0</v>
      </c>
      <c r="J645" s="23">
        <v>0</v>
      </c>
      <c r="K645" s="57">
        <v>0</v>
      </c>
      <c r="L645" s="23">
        <v>0</v>
      </c>
      <c r="M645" s="23">
        <v>0</v>
      </c>
      <c r="N645" s="57">
        <v>0</v>
      </c>
      <c r="O645" s="23"/>
      <c r="P645" s="23"/>
      <c r="Q645" s="171"/>
    </row>
    <row r="646" spans="1:17" ht="38.25" hidden="1" x14ac:dyDescent="0.2">
      <c r="A646" s="52" t="s">
        <v>312</v>
      </c>
      <c r="B646" s="12" t="s">
        <v>317</v>
      </c>
      <c r="C646" s="23">
        <v>0</v>
      </c>
      <c r="D646" s="23">
        <v>0</v>
      </c>
      <c r="E646" s="57">
        <v>0</v>
      </c>
      <c r="F646" s="23">
        <v>0</v>
      </c>
      <c r="G646" s="23">
        <v>0</v>
      </c>
      <c r="H646" s="57">
        <v>0</v>
      </c>
      <c r="I646" s="23">
        <v>0</v>
      </c>
      <c r="J646" s="23">
        <v>0</v>
      </c>
      <c r="K646" s="57">
        <v>0</v>
      </c>
      <c r="L646" s="23">
        <v>0</v>
      </c>
      <c r="M646" s="23">
        <v>0</v>
      </c>
      <c r="N646" s="57">
        <v>0</v>
      </c>
      <c r="O646" s="23"/>
      <c r="P646" s="23"/>
      <c r="Q646" s="171"/>
    </row>
    <row r="647" spans="1:17" ht="38.25" hidden="1" x14ac:dyDescent="0.2">
      <c r="A647" s="52" t="s">
        <v>313</v>
      </c>
      <c r="B647" s="12" t="s">
        <v>318</v>
      </c>
      <c r="C647" s="23">
        <v>0</v>
      </c>
      <c r="D647" s="23">
        <v>0</v>
      </c>
      <c r="E647" s="57">
        <v>0</v>
      </c>
      <c r="F647" s="23">
        <v>0</v>
      </c>
      <c r="G647" s="23">
        <v>0</v>
      </c>
      <c r="H647" s="57">
        <v>0</v>
      </c>
      <c r="I647" s="23">
        <v>0</v>
      </c>
      <c r="J647" s="23">
        <v>0</v>
      </c>
      <c r="K647" s="57">
        <v>0</v>
      </c>
      <c r="L647" s="23">
        <v>0</v>
      </c>
      <c r="M647" s="23">
        <v>0</v>
      </c>
      <c r="N647" s="57">
        <v>0</v>
      </c>
      <c r="O647" s="23"/>
      <c r="P647" s="23"/>
      <c r="Q647" s="171"/>
    </row>
    <row r="648" spans="1:17" ht="38.25" x14ac:dyDescent="0.2">
      <c r="A648" s="52" t="s">
        <v>314</v>
      </c>
      <c r="B648" s="12" t="s">
        <v>319</v>
      </c>
      <c r="C648" s="23">
        <v>154525000</v>
      </c>
      <c r="D648" s="23">
        <v>149027459.80000001</v>
      </c>
      <c r="E648" s="57">
        <v>0.96442297233457375</v>
      </c>
      <c r="F648" s="23">
        <v>171197000</v>
      </c>
      <c r="G648" s="23">
        <v>160834376</v>
      </c>
      <c r="H648" s="57">
        <v>0.93946959350923209</v>
      </c>
      <c r="I648" s="23">
        <v>189606000</v>
      </c>
      <c r="J648" s="23">
        <v>173695435</v>
      </c>
      <c r="K648" s="57">
        <v>0.91608617343333021</v>
      </c>
      <c r="L648" s="23">
        <v>206057748</v>
      </c>
      <c r="M648" s="23">
        <v>197359400.15000001</v>
      </c>
      <c r="N648" s="57">
        <v>0.9577868440549977</v>
      </c>
      <c r="O648" s="23">
        <v>223344560</v>
      </c>
      <c r="P648" s="23">
        <v>218649748</v>
      </c>
      <c r="Q648" s="171">
        <v>0.97897951040311881</v>
      </c>
    </row>
    <row r="649" spans="1:17" x14ac:dyDescent="0.2">
      <c r="A649" s="20" t="s">
        <v>320</v>
      </c>
      <c r="B649" s="21"/>
      <c r="C649" s="17">
        <v>2911235000</v>
      </c>
      <c r="D649" s="17">
        <v>2792205127.3499999</v>
      </c>
      <c r="E649" s="56">
        <v>0.95911361581940302</v>
      </c>
      <c r="F649" s="17">
        <v>3225339000</v>
      </c>
      <c r="G649" s="17">
        <v>3018212248</v>
      </c>
      <c r="H649" s="56">
        <v>0.93578140096281348</v>
      </c>
      <c r="I649" s="17">
        <v>3572168000</v>
      </c>
      <c r="J649" s="17">
        <v>3260625499</v>
      </c>
      <c r="K649" s="56">
        <v>0.91278615647416361</v>
      </c>
      <c r="L649" s="17">
        <v>3882110137</v>
      </c>
      <c r="M649" s="17">
        <v>3709396038</v>
      </c>
      <c r="N649" s="56">
        <v>0.95551025269636758</v>
      </c>
      <c r="O649" s="17">
        <v>4279271537</v>
      </c>
      <c r="P649" s="17">
        <v>4173747218</v>
      </c>
      <c r="Q649" s="58">
        <v>0.97534058820815606</v>
      </c>
    </row>
    <row r="650" spans="1:17" ht="51" x14ac:dyDescent="0.2">
      <c r="A650" s="52" t="s">
        <v>321</v>
      </c>
      <c r="B650" s="12" t="s">
        <v>325</v>
      </c>
      <c r="C650" s="23">
        <v>1520517000</v>
      </c>
      <c r="D650" s="23">
        <v>1450172909.3499999</v>
      </c>
      <c r="E650" s="57">
        <v>0.95373672859297198</v>
      </c>
      <c r="F650" s="23">
        <v>1684572000</v>
      </c>
      <c r="G650" s="23">
        <v>1570708816</v>
      </c>
      <c r="H650" s="57">
        <v>0.9324082413811936</v>
      </c>
      <c r="I650" s="23">
        <v>1865718000</v>
      </c>
      <c r="J650" s="23">
        <v>1697366817</v>
      </c>
      <c r="K650" s="57">
        <v>0.90976600804623209</v>
      </c>
      <c r="L650" s="23">
        <v>2027598403</v>
      </c>
      <c r="M650" s="23">
        <v>1933031796.55</v>
      </c>
      <c r="N650" s="57">
        <v>0.95336028756479541</v>
      </c>
      <c r="O650" s="23">
        <v>2269174475</v>
      </c>
      <c r="P650" s="23">
        <v>2206154753</v>
      </c>
      <c r="Q650" s="171">
        <v>0.97222790812504623</v>
      </c>
    </row>
    <row r="651" spans="1:17" ht="38.25" x14ac:dyDescent="0.2">
      <c r="A651" s="52" t="s">
        <v>322</v>
      </c>
      <c r="B651" s="12" t="s">
        <v>326</v>
      </c>
      <c r="C651" s="23">
        <v>463573000</v>
      </c>
      <c r="D651" s="23">
        <v>447344138.35000002</v>
      </c>
      <c r="E651" s="57">
        <v>0.96499178845618705</v>
      </c>
      <c r="F651" s="23">
        <v>513589000</v>
      </c>
      <c r="G651" s="23">
        <v>482499054</v>
      </c>
      <c r="H651" s="57">
        <v>0.93946531954539525</v>
      </c>
      <c r="I651" s="23">
        <v>568817000</v>
      </c>
      <c r="J651" s="23">
        <v>521087323</v>
      </c>
      <c r="K651" s="57">
        <v>0.91608957362385446</v>
      </c>
      <c r="L651" s="23">
        <v>618171245</v>
      </c>
      <c r="M651" s="23">
        <v>592207682.45000005</v>
      </c>
      <c r="N651" s="57">
        <v>0.95799940103975567</v>
      </c>
      <c r="O651" s="23">
        <v>670032687</v>
      </c>
      <c r="P651" s="23">
        <v>655697001</v>
      </c>
      <c r="Q651" s="171">
        <v>0.97860449754446088</v>
      </c>
    </row>
    <row r="652" spans="1:17" ht="25.5" x14ac:dyDescent="0.2">
      <c r="A652" s="52" t="s">
        <v>323</v>
      </c>
      <c r="B652" s="12" t="s">
        <v>327</v>
      </c>
      <c r="C652" s="23">
        <v>927145000</v>
      </c>
      <c r="D652" s="23">
        <v>894688079.64999998</v>
      </c>
      <c r="E652" s="57">
        <v>0.96499261674279646</v>
      </c>
      <c r="F652" s="23">
        <v>1027178000</v>
      </c>
      <c r="G652" s="23">
        <v>965004378</v>
      </c>
      <c r="H652" s="57">
        <v>0.93947142364809211</v>
      </c>
      <c r="I652" s="23">
        <v>1137633000</v>
      </c>
      <c r="J652" s="23">
        <v>1042171359</v>
      </c>
      <c r="K652" s="57">
        <v>0.91608748955067232</v>
      </c>
      <c r="L652" s="23">
        <v>1236340489</v>
      </c>
      <c r="M652" s="23">
        <v>1184156559</v>
      </c>
      <c r="N652" s="57">
        <v>0.95779161932793422</v>
      </c>
      <c r="O652" s="23">
        <v>1340064375</v>
      </c>
      <c r="P652" s="23">
        <v>1311895464</v>
      </c>
      <c r="Q652" s="171">
        <v>0.97897943447679514</v>
      </c>
    </row>
    <row r="653" spans="1:17" ht="38.25" hidden="1" x14ac:dyDescent="0.2">
      <c r="A653" s="52" t="s">
        <v>324</v>
      </c>
      <c r="B653" s="12" t="s">
        <v>328</v>
      </c>
      <c r="C653" s="23">
        <v>0</v>
      </c>
      <c r="D653" s="23">
        <v>0</v>
      </c>
      <c r="E653" s="57">
        <v>0</v>
      </c>
      <c r="F653" s="23">
        <v>0</v>
      </c>
      <c r="G653" s="23">
        <v>0</v>
      </c>
      <c r="H653" s="57">
        <v>0</v>
      </c>
      <c r="I653" s="23">
        <v>0</v>
      </c>
      <c r="J653" s="23">
        <v>0</v>
      </c>
      <c r="K653" s="57">
        <v>0</v>
      </c>
      <c r="L653" s="23">
        <v>0</v>
      </c>
      <c r="M653" s="23">
        <v>0</v>
      </c>
      <c r="N653" s="57">
        <v>0</v>
      </c>
      <c r="O653" s="23"/>
      <c r="P653" s="23"/>
      <c r="Q653" s="171"/>
    </row>
    <row r="654" spans="1:17" ht="25.5" x14ac:dyDescent="0.2">
      <c r="A654" s="20" t="s">
        <v>331</v>
      </c>
      <c r="B654" s="21" t="s">
        <v>377</v>
      </c>
      <c r="C654" s="17">
        <v>300000</v>
      </c>
      <c r="D654" s="17">
        <v>300000</v>
      </c>
      <c r="E654" s="56">
        <v>1</v>
      </c>
      <c r="F654" s="17">
        <v>300000</v>
      </c>
      <c r="G654" s="17">
        <v>300000</v>
      </c>
      <c r="H654" s="56">
        <v>1</v>
      </c>
      <c r="I654" s="17">
        <v>300000</v>
      </c>
      <c r="J654" s="17">
        <v>300000</v>
      </c>
      <c r="K654" s="56">
        <v>1</v>
      </c>
      <c r="L654" s="17">
        <v>300000</v>
      </c>
      <c r="M654" s="17">
        <v>300000</v>
      </c>
      <c r="N654" s="56">
        <v>1</v>
      </c>
      <c r="O654" s="17">
        <f>SUM(O655:O656)</f>
        <v>300000</v>
      </c>
      <c r="P654" s="17">
        <f>SUM(P655:P656)</f>
        <v>300000</v>
      </c>
      <c r="Q654" s="58">
        <f>+P654/O654</f>
        <v>1</v>
      </c>
    </row>
    <row r="655" spans="1:17" ht="25.5" x14ac:dyDescent="0.2">
      <c r="A655" s="52" t="s">
        <v>375</v>
      </c>
      <c r="B655" s="12" t="s">
        <v>376</v>
      </c>
      <c r="C655" s="23">
        <v>300000</v>
      </c>
      <c r="D655" s="23">
        <v>300000</v>
      </c>
      <c r="E655" s="57">
        <v>1</v>
      </c>
      <c r="F655" s="23">
        <v>300000</v>
      </c>
      <c r="G655" s="23">
        <v>300000</v>
      </c>
      <c r="H655" s="57">
        <v>1</v>
      </c>
      <c r="I655" s="23">
        <v>300000</v>
      </c>
      <c r="J655" s="23">
        <v>300000</v>
      </c>
      <c r="K655" s="57">
        <v>1</v>
      </c>
      <c r="L655" s="23">
        <v>300000</v>
      </c>
      <c r="M655" s="23">
        <v>300000</v>
      </c>
      <c r="N655" s="57">
        <v>1</v>
      </c>
      <c r="O655" s="23">
        <v>300000</v>
      </c>
      <c r="P655" s="23">
        <v>300000</v>
      </c>
      <c r="Q655" s="171">
        <v>1</v>
      </c>
    </row>
    <row r="656" spans="1:17" hidden="1" x14ac:dyDescent="0.2">
      <c r="A656" s="52" t="s">
        <v>329</v>
      </c>
      <c r="B656" s="12" t="s">
        <v>330</v>
      </c>
      <c r="C656" s="23">
        <v>0</v>
      </c>
      <c r="D656" s="23">
        <v>0</v>
      </c>
      <c r="E656" s="57">
        <v>0</v>
      </c>
      <c r="F656" s="23">
        <v>0</v>
      </c>
      <c r="G656" s="23">
        <v>0</v>
      </c>
      <c r="H656" s="57">
        <v>0</v>
      </c>
      <c r="I656" s="23">
        <v>0</v>
      </c>
      <c r="J656" s="23">
        <v>0</v>
      </c>
      <c r="K656" s="57">
        <v>0</v>
      </c>
      <c r="L656" s="23">
        <v>0</v>
      </c>
      <c r="M656" s="23">
        <v>0</v>
      </c>
      <c r="N656" s="57">
        <v>0</v>
      </c>
      <c r="O656" s="23"/>
      <c r="P656" s="23"/>
      <c r="Q656" s="171">
        <v>1</v>
      </c>
    </row>
    <row r="657" spans="1:17" x14ac:dyDescent="0.2">
      <c r="A657" s="52"/>
      <c r="B657" s="12"/>
      <c r="C657" s="23"/>
      <c r="D657" s="23"/>
      <c r="E657" s="57"/>
      <c r="F657" s="23"/>
      <c r="G657" s="23"/>
      <c r="H657" s="57"/>
      <c r="I657" s="23"/>
      <c r="J657" s="23"/>
      <c r="K657" s="57"/>
      <c r="L657" s="23"/>
      <c r="M657" s="23"/>
      <c r="N657" s="57"/>
      <c r="O657" s="23"/>
      <c r="P657" s="23"/>
      <c r="Q657" s="171"/>
    </row>
    <row r="658" spans="1:17" x14ac:dyDescent="0.2">
      <c r="A658" s="20">
        <v>1</v>
      </c>
      <c r="B658" s="21" t="s">
        <v>5</v>
      </c>
      <c r="C658" s="17">
        <v>5686381158</v>
      </c>
      <c r="D658" s="17">
        <v>4945685355.7999992</v>
      </c>
      <c r="E658" s="56">
        <v>0.86974214678558126</v>
      </c>
      <c r="F658" s="17">
        <v>8267604694.6800003</v>
      </c>
      <c r="G658" s="17">
        <v>5401015616.7999992</v>
      </c>
      <c r="H658" s="56">
        <v>0.6532745355224131</v>
      </c>
      <c r="I658" s="17">
        <v>7388596954.6700001</v>
      </c>
      <c r="J658" s="17">
        <v>6578075755.3800001</v>
      </c>
      <c r="K658" s="56">
        <v>0.89030106740661963</v>
      </c>
      <c r="L658" s="17">
        <v>7275270224.3000002</v>
      </c>
      <c r="M658" s="17">
        <v>6218041809.5</v>
      </c>
      <c r="N658" s="56">
        <v>0.85468190428600566</v>
      </c>
      <c r="O658" s="17">
        <v>8255764209</v>
      </c>
      <c r="P658" s="17">
        <v>6760023046.8100004</v>
      </c>
      <c r="Q658" s="58">
        <v>0.81882462673056711</v>
      </c>
    </row>
    <row r="659" spans="1:17" x14ac:dyDescent="0.2">
      <c r="A659" s="20" t="s">
        <v>6</v>
      </c>
      <c r="B659" s="21" t="s">
        <v>7</v>
      </c>
      <c r="C659" s="17">
        <v>512039774</v>
      </c>
      <c r="D659" s="17">
        <v>434618462.01999998</v>
      </c>
      <c r="E659" s="56">
        <v>0.84879824593469955</v>
      </c>
      <c r="F659" s="17">
        <v>1032420000</v>
      </c>
      <c r="G659" s="17">
        <v>625774116.69000006</v>
      </c>
      <c r="H659" s="56">
        <v>0.60612358990527115</v>
      </c>
      <c r="I659" s="17">
        <v>894830922</v>
      </c>
      <c r="J659" s="17">
        <v>820566195.47000003</v>
      </c>
      <c r="K659" s="56">
        <v>0.91700697337993875</v>
      </c>
      <c r="L659" s="17">
        <v>973368992</v>
      </c>
      <c r="M659" s="17">
        <v>808444192.49000001</v>
      </c>
      <c r="N659" s="56">
        <v>0.83056292026405543</v>
      </c>
      <c r="O659" s="17">
        <v>1379082094</v>
      </c>
      <c r="P659" s="17">
        <v>1054139531.52</v>
      </c>
      <c r="Q659" s="58">
        <v>0.76437765097978283</v>
      </c>
    </row>
    <row r="660" spans="1:17" ht="25.5" x14ac:dyDescent="0.2">
      <c r="A660" s="11" t="s">
        <v>137</v>
      </c>
      <c r="B660" s="12" t="s">
        <v>147</v>
      </c>
      <c r="C660" s="23">
        <v>216608774</v>
      </c>
      <c r="D660" s="23">
        <v>208581551.44</v>
      </c>
      <c r="E660" s="57">
        <v>0.9629413785426808</v>
      </c>
      <c r="F660" s="23">
        <v>386000000</v>
      </c>
      <c r="G660" s="23">
        <v>331342679.44</v>
      </c>
      <c r="H660" s="57">
        <v>0.85840072393782385</v>
      </c>
      <c r="I660" s="23">
        <v>413531000</v>
      </c>
      <c r="J660" s="23">
        <v>397880778.88</v>
      </c>
      <c r="K660" s="57">
        <v>0.96215466042449049</v>
      </c>
      <c r="L660" s="23">
        <v>399428368</v>
      </c>
      <c r="M660" s="23">
        <v>390143600.00999999</v>
      </c>
      <c r="N660" s="57">
        <v>0.97675486086156005</v>
      </c>
      <c r="O660" s="23">
        <v>461763439</v>
      </c>
      <c r="P660" s="23">
        <v>421087397.67000002</v>
      </c>
      <c r="Q660" s="171">
        <v>0.91191151595265219</v>
      </c>
    </row>
    <row r="661" spans="1:17" ht="25.5" x14ac:dyDescent="0.2">
      <c r="A661" s="11" t="s">
        <v>83</v>
      </c>
      <c r="B661" s="12" t="s">
        <v>148</v>
      </c>
      <c r="C661" s="23">
        <v>2000000</v>
      </c>
      <c r="D661" s="23">
        <v>0</v>
      </c>
      <c r="E661" s="57">
        <v>0</v>
      </c>
      <c r="F661" s="23">
        <v>4000000</v>
      </c>
      <c r="G661" s="23">
        <v>0</v>
      </c>
      <c r="H661" s="57">
        <v>0</v>
      </c>
      <c r="I661" s="23">
        <v>8000000</v>
      </c>
      <c r="J661" s="23">
        <v>4912000</v>
      </c>
      <c r="K661" s="57">
        <v>0.61399999999999999</v>
      </c>
      <c r="L661" s="23">
        <v>680000</v>
      </c>
      <c r="M661" s="23">
        <v>680000</v>
      </c>
      <c r="N661" s="57">
        <v>1</v>
      </c>
      <c r="O661" s="23">
        <v>1000000</v>
      </c>
      <c r="P661" s="23">
        <v>945000</v>
      </c>
      <c r="Q661" s="171">
        <v>0.94499999999999995</v>
      </c>
    </row>
    <row r="662" spans="1:17" x14ac:dyDescent="0.2">
      <c r="A662" s="11" t="s">
        <v>149</v>
      </c>
      <c r="B662" s="12" t="s">
        <v>150</v>
      </c>
      <c r="C662" s="23">
        <v>293131000</v>
      </c>
      <c r="D662" s="23">
        <v>226036910.58000001</v>
      </c>
      <c r="E662" s="57">
        <v>0.77111226919022557</v>
      </c>
      <c r="F662" s="23">
        <v>642420000</v>
      </c>
      <c r="G662" s="23">
        <v>294431437.25</v>
      </c>
      <c r="H662" s="57">
        <v>0.45831611290121727</v>
      </c>
      <c r="I662" s="23">
        <v>473249922</v>
      </c>
      <c r="J662" s="23">
        <v>417773416.58999997</v>
      </c>
      <c r="K662" s="57">
        <v>0.88277545789009126</v>
      </c>
      <c r="L662" s="23">
        <v>573260624</v>
      </c>
      <c r="M662" s="23">
        <v>417620592.48000002</v>
      </c>
      <c r="N662" s="57">
        <v>0.7285003975434392</v>
      </c>
      <c r="O662" s="23">
        <v>916318655</v>
      </c>
      <c r="P662" s="23">
        <v>632107133.85000002</v>
      </c>
      <c r="Q662" s="171">
        <v>0.68983331333574127</v>
      </c>
    </row>
    <row r="663" spans="1:17" ht="25.5" hidden="1" x14ac:dyDescent="0.2">
      <c r="A663" s="11" t="s">
        <v>151</v>
      </c>
      <c r="B663" s="12" t="s">
        <v>152</v>
      </c>
      <c r="C663" s="23">
        <v>0</v>
      </c>
      <c r="D663" s="23">
        <v>0</v>
      </c>
      <c r="E663" s="57">
        <v>0</v>
      </c>
      <c r="F663" s="23">
        <v>0</v>
      </c>
      <c r="G663" s="23">
        <v>0</v>
      </c>
      <c r="H663" s="57">
        <v>0</v>
      </c>
      <c r="I663" s="23">
        <v>0</v>
      </c>
      <c r="J663" s="23">
        <v>0</v>
      </c>
      <c r="K663" s="57">
        <v>0</v>
      </c>
      <c r="L663" s="23">
        <v>0</v>
      </c>
      <c r="M663" s="23">
        <v>0</v>
      </c>
      <c r="N663" s="57">
        <v>0</v>
      </c>
      <c r="O663" s="23"/>
      <c r="P663" s="23"/>
      <c r="Q663" s="171"/>
    </row>
    <row r="664" spans="1:17" x14ac:dyDescent="0.2">
      <c r="A664" s="11" t="s">
        <v>8</v>
      </c>
      <c r="B664" s="12" t="s">
        <v>153</v>
      </c>
      <c r="C664" s="23">
        <v>300000</v>
      </c>
      <c r="D664" s="23">
        <v>0</v>
      </c>
      <c r="E664" s="57">
        <v>0</v>
      </c>
      <c r="F664" s="23">
        <v>0</v>
      </c>
      <c r="G664" s="23">
        <v>0</v>
      </c>
      <c r="H664" s="57">
        <v>0</v>
      </c>
      <c r="I664" s="23">
        <v>50000</v>
      </c>
      <c r="J664" s="23">
        <v>0</v>
      </c>
      <c r="K664" s="57">
        <v>0</v>
      </c>
      <c r="L664" s="23">
        <v>0</v>
      </c>
      <c r="M664" s="23">
        <v>0</v>
      </c>
      <c r="N664" s="57">
        <v>0</v>
      </c>
      <c r="O664" s="23"/>
      <c r="P664" s="23"/>
      <c r="Q664" s="171"/>
    </row>
    <row r="665" spans="1:17" x14ac:dyDescent="0.2">
      <c r="A665" s="20" t="s">
        <v>126</v>
      </c>
      <c r="B665" s="21" t="s">
        <v>128</v>
      </c>
      <c r="C665" s="17">
        <v>2371866400</v>
      </c>
      <c r="D665" s="17">
        <v>2153077157.2399998</v>
      </c>
      <c r="E665" s="56">
        <v>0.9077565065384795</v>
      </c>
      <c r="F665" s="17">
        <v>3476600000</v>
      </c>
      <c r="G665" s="17">
        <v>2231379295.9899998</v>
      </c>
      <c r="H665" s="56">
        <v>0.64182802047690268</v>
      </c>
      <c r="I665" s="17">
        <v>4094538789</v>
      </c>
      <c r="J665" s="17">
        <v>3654129248.5799999</v>
      </c>
      <c r="K665" s="56">
        <v>0.89243976840489025</v>
      </c>
      <c r="L665" s="17">
        <v>4602788995</v>
      </c>
      <c r="M665" s="17">
        <v>3912081269.7099996</v>
      </c>
      <c r="N665" s="56">
        <v>0.84993713028333151</v>
      </c>
      <c r="O665" s="17">
        <v>4904594805.0200005</v>
      </c>
      <c r="P665" s="17">
        <v>4035430378.54</v>
      </c>
      <c r="Q665" s="58">
        <v>0.82278568137975749</v>
      </c>
    </row>
    <row r="666" spans="1:17" ht="25.5" x14ac:dyDescent="0.2">
      <c r="A666" s="11" t="s">
        <v>154</v>
      </c>
      <c r="B666" s="12" t="s">
        <v>155</v>
      </c>
      <c r="C666" s="23">
        <v>1470150000</v>
      </c>
      <c r="D666" s="23">
        <v>1386329946</v>
      </c>
      <c r="E666" s="57">
        <v>0.94298537292113049</v>
      </c>
      <c r="F666" s="23">
        <v>2066000000</v>
      </c>
      <c r="G666" s="23">
        <v>1370712126.98</v>
      </c>
      <c r="H666" s="57">
        <v>0.66346182332042591</v>
      </c>
      <c r="I666" s="23">
        <v>2502343000</v>
      </c>
      <c r="J666" s="23">
        <v>2369902496</v>
      </c>
      <c r="K666" s="57">
        <v>0.94707340120838746</v>
      </c>
      <c r="L666" s="23">
        <v>2758232000</v>
      </c>
      <c r="M666" s="23">
        <v>2485358458</v>
      </c>
      <c r="N666" s="57">
        <v>0.90106940170370009</v>
      </c>
      <c r="O666" s="23">
        <v>3184307852</v>
      </c>
      <c r="P666" s="23">
        <v>2604872288</v>
      </c>
      <c r="Q666" s="171">
        <v>0.81803406236740961</v>
      </c>
    </row>
    <row r="667" spans="1:17" x14ac:dyDescent="0.2">
      <c r="A667" s="11" t="s">
        <v>156</v>
      </c>
      <c r="B667" s="12" t="s">
        <v>157</v>
      </c>
      <c r="C667" s="23">
        <v>729447000</v>
      </c>
      <c r="D667" s="23">
        <v>635174240.67999995</v>
      </c>
      <c r="E667" s="57">
        <v>0.87076133109053833</v>
      </c>
      <c r="F667" s="23">
        <v>1040000000</v>
      </c>
      <c r="G667" s="23">
        <v>695332374.20000005</v>
      </c>
      <c r="H667" s="57">
        <v>0.66858882134615394</v>
      </c>
      <c r="I667" s="23">
        <v>1064000000</v>
      </c>
      <c r="J667" s="23">
        <v>957914674.49000001</v>
      </c>
      <c r="K667" s="57">
        <v>0.90029574670112777</v>
      </c>
      <c r="L667" s="23">
        <v>1174085000</v>
      </c>
      <c r="M667" s="23">
        <v>999891998.02999997</v>
      </c>
      <c r="N667" s="57">
        <v>0.85163510140236864</v>
      </c>
      <c r="O667" s="23">
        <v>1142532965</v>
      </c>
      <c r="P667" s="23">
        <v>984680707.63</v>
      </c>
      <c r="Q667" s="171">
        <v>0.86184008496420061</v>
      </c>
    </row>
    <row r="668" spans="1:17" x14ac:dyDescent="0.2">
      <c r="A668" s="11" t="s">
        <v>158</v>
      </c>
      <c r="B668" s="12" t="s">
        <v>159</v>
      </c>
      <c r="C668" s="23">
        <v>2070000</v>
      </c>
      <c r="D668" s="23">
        <v>1880400</v>
      </c>
      <c r="E668" s="57">
        <v>0.90840579710144931</v>
      </c>
      <c r="F668" s="23">
        <v>5000000</v>
      </c>
      <c r="G668" s="23">
        <v>2346080</v>
      </c>
      <c r="H668" s="57">
        <v>0.46921600000000002</v>
      </c>
      <c r="I668" s="23">
        <v>5000000</v>
      </c>
      <c r="J668" s="23">
        <v>3486685</v>
      </c>
      <c r="K668" s="57">
        <v>0.69733699999999998</v>
      </c>
      <c r="L668" s="23">
        <v>5000000</v>
      </c>
      <c r="M668" s="23">
        <v>3509095</v>
      </c>
      <c r="N668" s="57">
        <v>0.70181899999999997</v>
      </c>
      <c r="O668" s="23">
        <v>6014999.0199999996</v>
      </c>
      <c r="P668" s="23">
        <v>3380170</v>
      </c>
      <c r="Q668" s="171">
        <v>0.56195686628723673</v>
      </c>
    </row>
    <row r="669" spans="1:17" x14ac:dyDescent="0.2">
      <c r="A669" s="11" t="s">
        <v>127</v>
      </c>
      <c r="B669" s="12" t="s">
        <v>160</v>
      </c>
      <c r="C669" s="23">
        <v>112982400</v>
      </c>
      <c r="D669" s="23">
        <v>100453372.72</v>
      </c>
      <c r="E669" s="57">
        <v>0.88910638046279777</v>
      </c>
      <c r="F669" s="23">
        <v>200000000</v>
      </c>
      <c r="G669" s="23">
        <v>104902899.90000001</v>
      </c>
      <c r="H669" s="57">
        <v>0.52451449950000006</v>
      </c>
      <c r="I669" s="23">
        <v>395715789</v>
      </c>
      <c r="J669" s="23">
        <v>270513123.58999997</v>
      </c>
      <c r="K669" s="57">
        <v>0.6836045745700583</v>
      </c>
      <c r="L669" s="23">
        <v>492235000</v>
      </c>
      <c r="M669" s="23">
        <v>338967622.87</v>
      </c>
      <c r="N669" s="57">
        <v>0.68862966442857576</v>
      </c>
      <c r="O669" s="23">
        <v>416341989</v>
      </c>
      <c r="P669" s="23">
        <v>343650906.52999997</v>
      </c>
      <c r="Q669" s="171">
        <v>0.82540535331400355</v>
      </c>
    </row>
    <row r="670" spans="1:17" x14ac:dyDescent="0.2">
      <c r="A670" s="11" t="s">
        <v>161</v>
      </c>
      <c r="B670" s="12" t="s">
        <v>162</v>
      </c>
      <c r="C670" s="23">
        <v>57217000</v>
      </c>
      <c r="D670" s="23">
        <v>29239197.84</v>
      </c>
      <c r="E670" s="57">
        <v>0.51102290997430833</v>
      </c>
      <c r="F670" s="23">
        <v>165600000</v>
      </c>
      <c r="G670" s="23">
        <v>58085814.909999996</v>
      </c>
      <c r="H670" s="57">
        <v>0.35075975187198066</v>
      </c>
      <c r="I670" s="23">
        <v>127480000</v>
      </c>
      <c r="J670" s="23">
        <v>52312269.5</v>
      </c>
      <c r="K670" s="57">
        <v>0.41035667947913396</v>
      </c>
      <c r="L670" s="23">
        <v>173236995</v>
      </c>
      <c r="M670" s="23">
        <v>84354095.810000002</v>
      </c>
      <c r="N670" s="57">
        <v>0.48692887919234573</v>
      </c>
      <c r="O670" s="23">
        <v>155397000</v>
      </c>
      <c r="P670" s="23">
        <v>98846306.379999995</v>
      </c>
      <c r="Q670" s="171">
        <v>0.63608889734036045</v>
      </c>
    </row>
    <row r="671" spans="1:17" ht="25.5" x14ac:dyDescent="0.2">
      <c r="A671" s="25" t="s">
        <v>9</v>
      </c>
      <c r="B671" s="21" t="s">
        <v>10</v>
      </c>
      <c r="C671" s="17">
        <v>11100000</v>
      </c>
      <c r="D671" s="17">
        <v>3811670</v>
      </c>
      <c r="E671" s="56">
        <v>0.34339369369369371</v>
      </c>
      <c r="F671" s="17">
        <v>12959180</v>
      </c>
      <c r="G671" s="17">
        <v>5405283.3300000001</v>
      </c>
      <c r="H671" s="56">
        <v>0.41710072165059825</v>
      </c>
      <c r="I671" s="17">
        <v>11146120.67</v>
      </c>
      <c r="J671" s="17">
        <v>3168080</v>
      </c>
      <c r="K671" s="56">
        <v>0.2842316258540919</v>
      </c>
      <c r="L671" s="17">
        <v>15899995</v>
      </c>
      <c r="M671" s="17">
        <v>7455740.0199999996</v>
      </c>
      <c r="N671" s="56">
        <v>0.46891461412409247</v>
      </c>
      <c r="O671" s="17">
        <v>10395254.98</v>
      </c>
      <c r="P671" s="17">
        <v>5983720</v>
      </c>
      <c r="Q671" s="58">
        <v>0.57562032018573916</v>
      </c>
    </row>
    <row r="672" spans="1:17" x14ac:dyDescent="0.2">
      <c r="A672" s="11" t="s">
        <v>11</v>
      </c>
      <c r="B672" s="12" t="s">
        <v>163</v>
      </c>
      <c r="C672" s="23">
        <v>3000000</v>
      </c>
      <c r="D672" s="23">
        <v>778550</v>
      </c>
      <c r="E672" s="57">
        <v>0.25951666666666667</v>
      </c>
      <c r="F672" s="23">
        <v>7000000</v>
      </c>
      <c r="G672" s="23">
        <v>745383.33</v>
      </c>
      <c r="H672" s="57">
        <v>0.10648333285714286</v>
      </c>
      <c r="I672" s="23">
        <v>2830000.67</v>
      </c>
      <c r="J672" s="23">
        <v>1575080</v>
      </c>
      <c r="K672" s="57">
        <v>0.55656523925840629</v>
      </c>
      <c r="L672" s="23">
        <v>1639995</v>
      </c>
      <c r="M672" s="23">
        <v>556015</v>
      </c>
      <c r="N672" s="57">
        <v>0.33903457022734823</v>
      </c>
      <c r="O672" s="23">
        <v>2683980</v>
      </c>
      <c r="P672" s="23">
        <v>1036720</v>
      </c>
      <c r="Q672" s="171">
        <v>0.38626219271380563</v>
      </c>
    </row>
    <row r="673" spans="1:17" hidden="1" x14ac:dyDescent="0.2">
      <c r="A673" s="11" t="s">
        <v>164</v>
      </c>
      <c r="B673" s="12" t="s">
        <v>165</v>
      </c>
      <c r="C673" s="23">
        <v>0</v>
      </c>
      <c r="D673" s="23">
        <v>0</v>
      </c>
      <c r="E673" s="57">
        <v>0</v>
      </c>
      <c r="F673" s="23">
        <v>0</v>
      </c>
      <c r="G673" s="23">
        <v>0</v>
      </c>
      <c r="H673" s="57">
        <v>0</v>
      </c>
      <c r="I673" s="23">
        <v>0</v>
      </c>
      <c r="J673" s="23">
        <v>0</v>
      </c>
      <c r="K673" s="57">
        <v>0</v>
      </c>
      <c r="L673" s="23">
        <v>0</v>
      </c>
      <c r="M673" s="23">
        <v>0</v>
      </c>
      <c r="N673" s="57">
        <v>0</v>
      </c>
      <c r="O673" s="23"/>
      <c r="P673" s="23"/>
      <c r="Q673" s="171"/>
    </row>
    <row r="674" spans="1:17" ht="25.5" x14ac:dyDescent="0.2">
      <c r="A674" s="11" t="s">
        <v>12</v>
      </c>
      <c r="B674" s="12" t="s">
        <v>166</v>
      </c>
      <c r="C674" s="23">
        <v>7600000</v>
      </c>
      <c r="D674" s="23">
        <v>2833120</v>
      </c>
      <c r="E674" s="57">
        <v>0.37277894736842104</v>
      </c>
      <c r="F674" s="23">
        <v>4759180</v>
      </c>
      <c r="G674" s="23">
        <v>4488500</v>
      </c>
      <c r="H674" s="57">
        <v>0.94312465592812211</v>
      </c>
      <c r="I674" s="23">
        <v>6816120</v>
      </c>
      <c r="J674" s="23">
        <v>1593000</v>
      </c>
      <c r="K674" s="57">
        <v>0.23371067410785021</v>
      </c>
      <c r="L674" s="23">
        <v>14260000</v>
      </c>
      <c r="M674" s="23">
        <v>6899725.0199999996</v>
      </c>
      <c r="N674" s="57">
        <v>0.48385168443197751</v>
      </c>
      <c r="O674" s="23">
        <v>7211274.9800000004</v>
      </c>
      <c r="P674" s="23">
        <v>4947000</v>
      </c>
      <c r="Q674" s="171">
        <v>0.68600906410034024</v>
      </c>
    </row>
    <row r="675" spans="1:17" x14ac:dyDescent="0.2">
      <c r="A675" s="11" t="s">
        <v>13</v>
      </c>
      <c r="B675" s="12" t="s">
        <v>167</v>
      </c>
      <c r="C675" s="23">
        <v>500000</v>
      </c>
      <c r="D675" s="23">
        <v>200000</v>
      </c>
      <c r="E675" s="57">
        <v>0.4</v>
      </c>
      <c r="F675" s="23">
        <v>1200000</v>
      </c>
      <c r="G675" s="23">
        <v>171400</v>
      </c>
      <c r="H675" s="57">
        <v>0.14283333333333334</v>
      </c>
      <c r="I675" s="23">
        <v>1500000</v>
      </c>
      <c r="J675" s="23">
        <v>0</v>
      </c>
      <c r="K675" s="57">
        <v>0</v>
      </c>
      <c r="L675" s="23">
        <v>0</v>
      </c>
      <c r="M675" s="23">
        <v>0</v>
      </c>
      <c r="N675" s="57">
        <v>0</v>
      </c>
      <c r="O675" s="23">
        <v>500000</v>
      </c>
      <c r="P675" s="23">
        <v>0</v>
      </c>
      <c r="Q675" s="171">
        <v>0</v>
      </c>
    </row>
    <row r="676" spans="1:17" hidden="1" x14ac:dyDescent="0.2">
      <c r="A676" s="11" t="s">
        <v>168</v>
      </c>
      <c r="B676" s="12" t="s">
        <v>169</v>
      </c>
      <c r="C676" s="23">
        <v>0</v>
      </c>
      <c r="D676" s="23">
        <v>0</v>
      </c>
      <c r="E676" s="57">
        <v>0</v>
      </c>
      <c r="F676" s="23">
        <v>0</v>
      </c>
      <c r="G676" s="23">
        <v>0</v>
      </c>
      <c r="H676" s="57">
        <v>0</v>
      </c>
      <c r="I676" s="23">
        <v>0</v>
      </c>
      <c r="J676" s="23">
        <v>0</v>
      </c>
      <c r="K676" s="57">
        <v>0</v>
      </c>
      <c r="L676" s="23">
        <v>0</v>
      </c>
      <c r="M676" s="23">
        <v>0</v>
      </c>
      <c r="N676" s="57">
        <v>0</v>
      </c>
      <c r="O676" s="23"/>
      <c r="P676" s="23"/>
      <c r="Q676" s="171"/>
    </row>
    <row r="677" spans="1:17" ht="38.25" hidden="1" x14ac:dyDescent="0.2">
      <c r="A677" s="11" t="s">
        <v>170</v>
      </c>
      <c r="B677" s="12" t="s">
        <v>171</v>
      </c>
      <c r="C677" s="23">
        <v>0</v>
      </c>
      <c r="D677" s="23">
        <v>0</v>
      </c>
      <c r="E677" s="57">
        <v>0</v>
      </c>
      <c r="F677" s="23">
        <v>0</v>
      </c>
      <c r="G677" s="23">
        <v>0</v>
      </c>
      <c r="H677" s="57">
        <v>0</v>
      </c>
      <c r="I677" s="23">
        <v>0</v>
      </c>
      <c r="J677" s="23">
        <v>0</v>
      </c>
      <c r="K677" s="57">
        <v>0</v>
      </c>
      <c r="L677" s="23">
        <v>0</v>
      </c>
      <c r="M677" s="23">
        <v>0</v>
      </c>
      <c r="N677" s="57">
        <v>0</v>
      </c>
      <c r="O677" s="23"/>
      <c r="P677" s="23"/>
      <c r="Q677" s="171"/>
    </row>
    <row r="678" spans="1:17" ht="25.5" hidden="1" x14ac:dyDescent="0.2">
      <c r="A678" s="11" t="s">
        <v>172</v>
      </c>
      <c r="B678" s="12" t="s">
        <v>173</v>
      </c>
      <c r="C678" s="23">
        <v>0</v>
      </c>
      <c r="D678" s="23">
        <v>0</v>
      </c>
      <c r="E678" s="57">
        <v>0</v>
      </c>
      <c r="F678" s="23">
        <v>0</v>
      </c>
      <c r="G678" s="23">
        <v>0</v>
      </c>
      <c r="H678" s="57">
        <v>0</v>
      </c>
      <c r="I678" s="23">
        <v>0</v>
      </c>
      <c r="J678" s="23">
        <v>0</v>
      </c>
      <c r="K678" s="57">
        <v>0</v>
      </c>
      <c r="L678" s="23">
        <v>0</v>
      </c>
      <c r="M678" s="23">
        <v>0</v>
      </c>
      <c r="N678" s="57">
        <v>0</v>
      </c>
      <c r="O678" s="23"/>
      <c r="P678" s="23"/>
      <c r="Q678" s="171"/>
    </row>
    <row r="679" spans="1:17" ht="25.5" x14ac:dyDescent="0.2">
      <c r="A679" s="26" t="s">
        <v>14</v>
      </c>
      <c r="B679" s="21" t="s">
        <v>15</v>
      </c>
      <c r="C679" s="17">
        <v>352479200</v>
      </c>
      <c r="D679" s="17">
        <v>172824357.66</v>
      </c>
      <c r="E679" s="56">
        <v>0.49031079751656265</v>
      </c>
      <c r="F679" s="17">
        <v>634657000</v>
      </c>
      <c r="G679" s="17">
        <v>179883091.48999998</v>
      </c>
      <c r="H679" s="56">
        <v>0.28343355779578572</v>
      </c>
      <c r="I679" s="17">
        <v>241807768</v>
      </c>
      <c r="J679" s="17">
        <v>222534764.31999999</v>
      </c>
      <c r="K679" s="56">
        <v>0.92029617642391037</v>
      </c>
      <c r="L679" s="17">
        <v>120257605.53</v>
      </c>
      <c r="M679" s="17">
        <v>113223929.84</v>
      </c>
      <c r="N679" s="56">
        <v>0.94151159372414628</v>
      </c>
      <c r="O679" s="17">
        <v>211533369</v>
      </c>
      <c r="P679" s="17">
        <v>182580896.80000001</v>
      </c>
      <c r="Q679" s="58">
        <v>0.86313047280970601</v>
      </c>
    </row>
    <row r="680" spans="1:17" ht="25.5" x14ac:dyDescent="0.2">
      <c r="A680" s="11" t="s">
        <v>129</v>
      </c>
      <c r="B680" s="12" t="s">
        <v>174</v>
      </c>
      <c r="C680" s="23">
        <v>3500000</v>
      </c>
      <c r="D680" s="23">
        <v>197000</v>
      </c>
      <c r="E680" s="57">
        <v>5.6285714285714286E-2</v>
      </c>
      <c r="F680" s="23">
        <v>4500000</v>
      </c>
      <c r="G680" s="23">
        <v>302000</v>
      </c>
      <c r="H680" s="57">
        <v>6.7111111111111107E-2</v>
      </c>
      <c r="I680" s="23">
        <v>4700000</v>
      </c>
      <c r="J680" s="23">
        <v>1059406</v>
      </c>
      <c r="K680" s="57">
        <v>0.22540553191489363</v>
      </c>
      <c r="L680" s="23">
        <v>2248875</v>
      </c>
      <c r="M680" s="23">
        <v>1637000</v>
      </c>
      <c r="N680" s="57">
        <v>0.7279195153132122</v>
      </c>
      <c r="O680" s="23">
        <v>3227000</v>
      </c>
      <c r="P680" s="23">
        <v>3192000</v>
      </c>
      <c r="Q680" s="171">
        <v>0.98915401301518435</v>
      </c>
    </row>
    <row r="681" spans="1:17" hidden="1" x14ac:dyDescent="0.2">
      <c r="A681" s="11" t="s">
        <v>175</v>
      </c>
      <c r="B681" s="12" t="s">
        <v>176</v>
      </c>
      <c r="C681" s="23">
        <v>0</v>
      </c>
      <c r="D681" s="23">
        <v>0</v>
      </c>
      <c r="E681" s="57">
        <v>0</v>
      </c>
      <c r="F681" s="23">
        <v>0</v>
      </c>
      <c r="G681" s="23">
        <v>0</v>
      </c>
      <c r="H681" s="57">
        <v>0</v>
      </c>
      <c r="I681" s="23">
        <v>0</v>
      </c>
      <c r="J681" s="23">
        <v>0</v>
      </c>
      <c r="K681" s="57">
        <v>0</v>
      </c>
      <c r="L681" s="23">
        <v>0</v>
      </c>
      <c r="M681" s="23">
        <v>0</v>
      </c>
      <c r="N681" s="57">
        <v>0</v>
      </c>
      <c r="O681" s="23"/>
      <c r="P681" s="23"/>
      <c r="Q681" s="171"/>
    </row>
    <row r="682" spans="1:17" x14ac:dyDescent="0.2">
      <c r="A682" s="11" t="s">
        <v>84</v>
      </c>
      <c r="B682" s="12" t="s">
        <v>177</v>
      </c>
      <c r="C682" s="23">
        <v>15500000</v>
      </c>
      <c r="D682" s="23">
        <v>3221428.5</v>
      </c>
      <c r="E682" s="57">
        <v>0.20783409677419354</v>
      </c>
      <c r="F682" s="23">
        <v>17500000</v>
      </c>
      <c r="G682" s="23">
        <v>9877142.5700000003</v>
      </c>
      <c r="H682" s="57">
        <v>0.56440814685714291</v>
      </c>
      <c r="I682" s="23">
        <v>15247224</v>
      </c>
      <c r="J682" s="23">
        <v>13069805.5</v>
      </c>
      <c r="K682" s="57">
        <v>0.85719246336251109</v>
      </c>
      <c r="L682" s="23">
        <v>17448472.530000001</v>
      </c>
      <c r="M682" s="23">
        <v>12470132.34</v>
      </c>
      <c r="N682" s="57">
        <v>0.71468332362958986</v>
      </c>
      <c r="O682" s="23">
        <v>67365953</v>
      </c>
      <c r="P682" s="23">
        <v>45956450</v>
      </c>
      <c r="Q682" s="171">
        <v>0.68219104686309417</v>
      </c>
    </row>
    <row r="683" spans="1:17" ht="25.5" x14ac:dyDescent="0.2">
      <c r="A683" s="11" t="s">
        <v>130</v>
      </c>
      <c r="B683" s="12" t="s">
        <v>178</v>
      </c>
      <c r="C683" s="23">
        <v>5000000</v>
      </c>
      <c r="D683" s="23">
        <v>0</v>
      </c>
      <c r="E683" s="57">
        <v>0</v>
      </c>
      <c r="F683" s="23">
        <v>22500000</v>
      </c>
      <c r="G683" s="23">
        <v>0</v>
      </c>
      <c r="H683" s="57">
        <v>0</v>
      </c>
      <c r="I683" s="23">
        <v>0</v>
      </c>
      <c r="J683" s="23">
        <v>0</v>
      </c>
      <c r="K683" s="57">
        <v>0</v>
      </c>
      <c r="L683" s="23">
        <v>0</v>
      </c>
      <c r="M683" s="23">
        <v>0</v>
      </c>
      <c r="N683" s="57">
        <v>0</v>
      </c>
      <c r="O683" s="23"/>
      <c r="P683" s="23"/>
      <c r="Q683" s="171"/>
    </row>
    <row r="684" spans="1:17" ht="25.5" x14ac:dyDescent="0.2">
      <c r="A684" s="11" t="s">
        <v>16</v>
      </c>
      <c r="B684" s="12" t="s">
        <v>179</v>
      </c>
      <c r="C684" s="23">
        <v>260329200</v>
      </c>
      <c r="D684" s="23">
        <v>112700685.31999999</v>
      </c>
      <c r="E684" s="57">
        <v>0.43291603600364459</v>
      </c>
      <c r="F684" s="23">
        <v>450657000</v>
      </c>
      <c r="G684" s="23">
        <v>88556617.879999995</v>
      </c>
      <c r="H684" s="57">
        <v>0.19650558602218537</v>
      </c>
      <c r="I684" s="23">
        <v>65941212</v>
      </c>
      <c r="J684" s="23">
        <v>65941211.07</v>
      </c>
      <c r="K684" s="57">
        <v>0.99999998589652861</v>
      </c>
      <c r="L684" s="23">
        <v>0</v>
      </c>
      <c r="M684" s="23">
        <v>0</v>
      </c>
      <c r="N684" s="57">
        <v>0</v>
      </c>
      <c r="O684" s="23"/>
      <c r="P684" s="23"/>
      <c r="Q684" s="171"/>
    </row>
    <row r="685" spans="1:17" x14ac:dyDescent="0.2">
      <c r="A685" s="11" t="s">
        <v>134</v>
      </c>
      <c r="B685" s="12" t="s">
        <v>180</v>
      </c>
      <c r="C685" s="23">
        <v>67950000</v>
      </c>
      <c r="D685" s="23">
        <v>56695313.840000004</v>
      </c>
      <c r="E685" s="57">
        <v>0.83436812126563653</v>
      </c>
      <c r="F685" s="23">
        <v>118700000</v>
      </c>
      <c r="G685" s="23">
        <v>61064304.759999998</v>
      </c>
      <c r="H685" s="57">
        <v>0.51444233159224939</v>
      </c>
      <c r="I685" s="23">
        <v>105119332</v>
      </c>
      <c r="J685" s="23">
        <v>99347746.829999998</v>
      </c>
      <c r="K685" s="57">
        <v>0.94509492155068109</v>
      </c>
      <c r="L685" s="23">
        <v>91571287</v>
      </c>
      <c r="M685" s="23">
        <v>90936156.140000001</v>
      </c>
      <c r="N685" s="57">
        <v>0.99306408284946346</v>
      </c>
      <c r="O685" s="23">
        <v>114900000</v>
      </c>
      <c r="P685" s="23">
        <v>107850737.12</v>
      </c>
      <c r="Q685" s="171">
        <v>0.93864871296779817</v>
      </c>
    </row>
    <row r="686" spans="1:17" ht="25.5" x14ac:dyDescent="0.2">
      <c r="A686" s="11" t="s">
        <v>17</v>
      </c>
      <c r="B686" s="12" t="s">
        <v>181</v>
      </c>
      <c r="C686" s="23">
        <v>200000</v>
      </c>
      <c r="D686" s="23">
        <v>9930</v>
      </c>
      <c r="E686" s="57">
        <v>4.965E-2</v>
      </c>
      <c r="F686" s="23">
        <v>20800000</v>
      </c>
      <c r="G686" s="23">
        <v>20083026.280000001</v>
      </c>
      <c r="H686" s="57">
        <v>0.96553010961538466</v>
      </c>
      <c r="I686" s="23">
        <v>50800000</v>
      </c>
      <c r="J686" s="23">
        <v>43116594.920000002</v>
      </c>
      <c r="K686" s="57">
        <v>0.84875186850393702</v>
      </c>
      <c r="L686" s="23">
        <v>8988971</v>
      </c>
      <c r="M686" s="23">
        <v>8180641.3600000003</v>
      </c>
      <c r="N686" s="57">
        <v>0.91007539795155645</v>
      </c>
      <c r="O686" s="23">
        <v>26040416</v>
      </c>
      <c r="P686" s="23">
        <v>25581709.68</v>
      </c>
      <c r="Q686" s="171">
        <v>0.98238483133295562</v>
      </c>
    </row>
    <row r="687" spans="1:17" ht="25.5" x14ac:dyDescent="0.2">
      <c r="A687" s="26" t="s">
        <v>18</v>
      </c>
      <c r="B687" s="21" t="s">
        <v>19</v>
      </c>
      <c r="C687" s="17">
        <v>107550000</v>
      </c>
      <c r="D687" s="17">
        <v>79234680.340000004</v>
      </c>
      <c r="E687" s="56">
        <v>0.73672413147373317</v>
      </c>
      <c r="F687" s="17">
        <v>113068514.68000001</v>
      </c>
      <c r="G687" s="17">
        <v>85802602.510000005</v>
      </c>
      <c r="H687" s="56">
        <v>0.75885495403237224</v>
      </c>
      <c r="I687" s="17">
        <v>130886500</v>
      </c>
      <c r="J687" s="17">
        <v>104738530.81999999</v>
      </c>
      <c r="K687" s="56">
        <v>0.80022409354669877</v>
      </c>
      <c r="L687" s="17">
        <v>129172698.77</v>
      </c>
      <c r="M687" s="17">
        <v>117487010.61000001</v>
      </c>
      <c r="N687" s="56">
        <v>0.90953438093906303</v>
      </c>
      <c r="O687" s="17">
        <v>175300210</v>
      </c>
      <c r="P687" s="17">
        <v>122322230.90000001</v>
      </c>
      <c r="Q687" s="58">
        <v>0.69778713271364601</v>
      </c>
    </row>
    <row r="688" spans="1:17" x14ac:dyDescent="0.2">
      <c r="A688" s="11" t="s">
        <v>135</v>
      </c>
      <c r="B688" s="12" t="s">
        <v>182</v>
      </c>
      <c r="C688" s="23">
        <v>12000000</v>
      </c>
      <c r="D688" s="23">
        <v>6756407</v>
      </c>
      <c r="E688" s="57">
        <v>0.56303391666666669</v>
      </c>
      <c r="F688" s="23">
        <v>16000000</v>
      </c>
      <c r="G688" s="23">
        <v>7250185</v>
      </c>
      <c r="H688" s="57">
        <v>0.45313656250000001</v>
      </c>
      <c r="I688" s="23">
        <v>12160000</v>
      </c>
      <c r="J688" s="23">
        <v>6377765</v>
      </c>
      <c r="K688" s="57">
        <v>0.52448725328947365</v>
      </c>
      <c r="L688" s="23">
        <v>15860725</v>
      </c>
      <c r="M688" s="23">
        <v>8142505</v>
      </c>
      <c r="N688" s="57">
        <v>0.51337533435577498</v>
      </c>
      <c r="O688" s="23">
        <v>11300210</v>
      </c>
      <c r="P688" s="23">
        <v>7341093.7999999998</v>
      </c>
      <c r="Q688" s="171">
        <v>0.64964224558658645</v>
      </c>
    </row>
    <row r="689" spans="1:17" x14ac:dyDescent="0.2">
      <c r="A689" s="11" t="s">
        <v>20</v>
      </c>
      <c r="B689" s="12" t="s">
        <v>183</v>
      </c>
      <c r="C689" s="23">
        <v>81000000</v>
      </c>
      <c r="D689" s="23">
        <v>65153771.140000001</v>
      </c>
      <c r="E689" s="57">
        <v>0.80436754493827156</v>
      </c>
      <c r="F689" s="23">
        <v>80000000</v>
      </c>
      <c r="G689" s="23">
        <v>67496262.219999999</v>
      </c>
      <c r="H689" s="57">
        <v>0.84370327774999998</v>
      </c>
      <c r="I689" s="23">
        <v>77700000</v>
      </c>
      <c r="J689" s="23">
        <v>75675660.069999993</v>
      </c>
      <c r="K689" s="57">
        <v>0.97394671904761898</v>
      </c>
      <c r="L689" s="23">
        <v>97000000</v>
      </c>
      <c r="M689" s="23">
        <v>94789212.430000007</v>
      </c>
      <c r="N689" s="57">
        <v>0.97720837556701035</v>
      </c>
      <c r="O689" s="23">
        <v>145000000</v>
      </c>
      <c r="P689" s="23">
        <v>107549621.09999999</v>
      </c>
      <c r="Q689" s="171">
        <v>0.74172152482758613</v>
      </c>
    </row>
    <row r="690" spans="1:17" x14ac:dyDescent="0.2">
      <c r="A690" s="11" t="s">
        <v>184</v>
      </c>
      <c r="B690" s="12" t="s">
        <v>185</v>
      </c>
      <c r="C690" s="23">
        <v>8000000</v>
      </c>
      <c r="D690" s="23">
        <v>2133734.7999999998</v>
      </c>
      <c r="E690" s="57">
        <v>0.26671684999999995</v>
      </c>
      <c r="F690" s="23">
        <v>10018514.68</v>
      </c>
      <c r="G690" s="23">
        <v>7392883.79</v>
      </c>
      <c r="H690" s="57">
        <v>0.73792213977172116</v>
      </c>
      <c r="I690" s="23">
        <v>24840000</v>
      </c>
      <c r="J690" s="23">
        <v>12244360.08</v>
      </c>
      <c r="K690" s="57">
        <v>0.49292914975845409</v>
      </c>
      <c r="L690" s="23">
        <v>8991518.5500000007</v>
      </c>
      <c r="M690" s="23">
        <v>8184838.2000000002</v>
      </c>
      <c r="N690" s="57">
        <v>0.9102843034228072</v>
      </c>
      <c r="O690" s="23">
        <v>12000000</v>
      </c>
      <c r="P690" s="23">
        <v>4662288.74</v>
      </c>
      <c r="Q690" s="171">
        <v>0.3885240616666667</v>
      </c>
    </row>
    <row r="691" spans="1:17" x14ac:dyDescent="0.2">
      <c r="A691" s="11" t="s">
        <v>274</v>
      </c>
      <c r="B691" s="12" t="s">
        <v>275</v>
      </c>
      <c r="C691" s="23">
        <v>6550000</v>
      </c>
      <c r="D691" s="23">
        <v>5190767.4000000004</v>
      </c>
      <c r="E691" s="57">
        <v>0.79248357251908408</v>
      </c>
      <c r="F691" s="23">
        <v>7050000</v>
      </c>
      <c r="G691" s="23">
        <v>3663271.5</v>
      </c>
      <c r="H691" s="57">
        <v>0.51961297872340428</v>
      </c>
      <c r="I691" s="23">
        <v>16186500</v>
      </c>
      <c r="J691" s="23">
        <v>10440745.67</v>
      </c>
      <c r="K691" s="57">
        <v>0.64502799678744638</v>
      </c>
      <c r="L691" s="23">
        <v>7320455.2199999997</v>
      </c>
      <c r="M691" s="23">
        <v>6370454.9800000004</v>
      </c>
      <c r="N691" s="57">
        <v>0.87022661686331582</v>
      </c>
      <c r="O691" s="23">
        <v>7000000</v>
      </c>
      <c r="P691" s="23">
        <v>2769227.26</v>
      </c>
      <c r="Q691" s="171">
        <v>0.39560389428571424</v>
      </c>
    </row>
    <row r="692" spans="1:17" x14ac:dyDescent="0.2">
      <c r="A692" s="11"/>
      <c r="B692" s="12"/>
      <c r="C692" s="23"/>
      <c r="D692" s="23"/>
      <c r="E692" s="57"/>
      <c r="F692" s="23"/>
      <c r="G692" s="23"/>
      <c r="H692" s="57"/>
      <c r="I692" s="23"/>
      <c r="J692" s="23"/>
      <c r="K692" s="57"/>
      <c r="L692" s="23"/>
      <c r="M692" s="23"/>
      <c r="N692" s="57"/>
      <c r="O692" s="23"/>
      <c r="P692" s="23"/>
      <c r="Q692" s="171"/>
    </row>
    <row r="693" spans="1:17" ht="25.5" x14ac:dyDescent="0.2">
      <c r="A693" s="27" t="s">
        <v>21</v>
      </c>
      <c r="B693" s="28" t="s">
        <v>22</v>
      </c>
      <c r="C693" s="17">
        <v>740000000</v>
      </c>
      <c r="D693" s="17">
        <v>670275686.51999998</v>
      </c>
      <c r="E693" s="56">
        <v>0.90577795475675671</v>
      </c>
      <c r="F693" s="17">
        <v>995000000</v>
      </c>
      <c r="G693" s="17">
        <v>637246846.13999999</v>
      </c>
      <c r="H693" s="56">
        <v>0.64044909159798991</v>
      </c>
      <c r="I693" s="17">
        <v>977286500</v>
      </c>
      <c r="J693" s="17">
        <v>959080446.05999994</v>
      </c>
      <c r="K693" s="56">
        <v>0.98137081199832388</v>
      </c>
      <c r="L693" s="17">
        <v>1100000000</v>
      </c>
      <c r="M693" s="17">
        <v>1014728330</v>
      </c>
      <c r="N693" s="56">
        <v>0.92248030000000003</v>
      </c>
      <c r="O693" s="17">
        <v>1165000000</v>
      </c>
      <c r="P693" s="17">
        <v>1164415123</v>
      </c>
      <c r="Q693" s="58">
        <v>0.99949795965665233</v>
      </c>
    </row>
    <row r="694" spans="1:17" x14ac:dyDescent="0.2">
      <c r="A694" s="11" t="s">
        <v>23</v>
      </c>
      <c r="B694" s="12" t="s">
        <v>186</v>
      </c>
      <c r="C694" s="23">
        <v>740000000</v>
      </c>
      <c r="D694" s="23">
        <v>670275686.51999998</v>
      </c>
      <c r="E694" s="57">
        <v>0.90577795475675671</v>
      </c>
      <c r="F694" s="23">
        <v>995000000</v>
      </c>
      <c r="G694" s="23">
        <v>637246846.13999999</v>
      </c>
      <c r="H694" s="57">
        <v>0.64044909159798991</v>
      </c>
      <c r="I694" s="23">
        <v>977286500</v>
      </c>
      <c r="J694" s="23">
        <v>959080446.05999994</v>
      </c>
      <c r="K694" s="57">
        <v>0.98137081199832388</v>
      </c>
      <c r="L694" s="23">
        <v>1100000000</v>
      </c>
      <c r="M694" s="23">
        <v>1014728330</v>
      </c>
      <c r="N694" s="57">
        <v>0.92248030000000003</v>
      </c>
      <c r="O694" s="23">
        <v>1165000000</v>
      </c>
      <c r="P694" s="23">
        <v>1164415123</v>
      </c>
      <c r="Q694" s="171">
        <v>0.99949795965665233</v>
      </c>
    </row>
    <row r="695" spans="1:17" ht="25.5" hidden="1" x14ac:dyDescent="0.2">
      <c r="A695" s="11" t="s">
        <v>187</v>
      </c>
      <c r="B695" s="12" t="s">
        <v>188</v>
      </c>
      <c r="C695" s="23">
        <v>0</v>
      </c>
      <c r="D695" s="23">
        <v>0</v>
      </c>
      <c r="E695" s="57">
        <v>0</v>
      </c>
      <c r="F695" s="23">
        <v>0</v>
      </c>
      <c r="G695" s="23">
        <v>0</v>
      </c>
      <c r="H695" s="57">
        <v>0</v>
      </c>
      <c r="I695" s="23">
        <v>0</v>
      </c>
      <c r="J695" s="23">
        <v>0</v>
      </c>
      <c r="K695" s="57">
        <v>0</v>
      </c>
      <c r="L695" s="23">
        <v>0</v>
      </c>
      <c r="M695" s="23">
        <v>0</v>
      </c>
      <c r="N695" s="57">
        <v>0</v>
      </c>
      <c r="O695" s="23"/>
      <c r="P695" s="23"/>
      <c r="Q695" s="171"/>
    </row>
    <row r="696" spans="1:17" x14ac:dyDescent="0.2">
      <c r="A696" s="26" t="s">
        <v>24</v>
      </c>
      <c r="B696" s="21" t="s">
        <v>25</v>
      </c>
      <c r="C696" s="17">
        <v>120865006</v>
      </c>
      <c r="D696" s="17">
        <v>15845784.98</v>
      </c>
      <c r="E696" s="56">
        <v>0.1311031662878501</v>
      </c>
      <c r="F696" s="17">
        <v>69000000</v>
      </c>
      <c r="G696" s="17">
        <v>15165000</v>
      </c>
      <c r="H696" s="56">
        <v>0.21978260869565217</v>
      </c>
      <c r="I696" s="17">
        <v>39592694</v>
      </c>
      <c r="J696" s="17">
        <v>25817339.879999999</v>
      </c>
      <c r="K696" s="56">
        <v>0.65207333150909097</v>
      </c>
      <c r="L696" s="17">
        <v>8985000</v>
      </c>
      <c r="M696" s="17">
        <v>8984999.9900000002</v>
      </c>
      <c r="N696" s="56">
        <v>0.99999999888703395</v>
      </c>
      <c r="O696" s="17">
        <v>10500000</v>
      </c>
      <c r="P696" s="17">
        <v>9654999.9900000002</v>
      </c>
      <c r="Q696" s="58">
        <v>0.91952380857142857</v>
      </c>
    </row>
    <row r="697" spans="1:17" x14ac:dyDescent="0.2">
      <c r="A697" s="11" t="s">
        <v>189</v>
      </c>
      <c r="B697" s="12" t="s">
        <v>190</v>
      </c>
      <c r="C697" s="23">
        <v>120865006</v>
      </c>
      <c r="D697" s="23">
        <v>15845784.98</v>
      </c>
      <c r="E697" s="57">
        <v>0.1311031662878501</v>
      </c>
      <c r="F697" s="23">
        <v>69000000</v>
      </c>
      <c r="G697" s="23">
        <v>15165000</v>
      </c>
      <c r="H697" s="57">
        <v>0.21978260869565217</v>
      </c>
      <c r="I697" s="23">
        <v>39592694</v>
      </c>
      <c r="J697" s="23">
        <v>25817339.879999999</v>
      </c>
      <c r="K697" s="57">
        <v>0.65207333150909097</v>
      </c>
      <c r="L697" s="23">
        <v>8985000</v>
      </c>
      <c r="M697" s="23">
        <v>8984999.9900000002</v>
      </c>
      <c r="N697" s="57">
        <v>0.99999999888703395</v>
      </c>
      <c r="O697" s="23">
        <v>10500000</v>
      </c>
      <c r="P697" s="23">
        <v>9654999.9900000002</v>
      </c>
      <c r="Q697" s="171">
        <v>0.91952380857142857</v>
      </c>
    </row>
    <row r="698" spans="1:17" ht="25.5" hidden="1" x14ac:dyDescent="0.2">
      <c r="A698" s="11" t="s">
        <v>26</v>
      </c>
      <c r="B698" s="12" t="s">
        <v>191</v>
      </c>
      <c r="C698" s="23">
        <v>0</v>
      </c>
      <c r="D698" s="23">
        <v>0</v>
      </c>
      <c r="E698" s="57">
        <v>0</v>
      </c>
      <c r="F698" s="23">
        <v>0</v>
      </c>
      <c r="G698" s="23">
        <v>0</v>
      </c>
      <c r="H698" s="57">
        <v>0</v>
      </c>
      <c r="I698" s="23">
        <v>0</v>
      </c>
      <c r="J698" s="23">
        <v>0</v>
      </c>
      <c r="K698" s="57">
        <v>0</v>
      </c>
      <c r="L698" s="23">
        <v>0</v>
      </c>
      <c r="M698" s="23">
        <v>0</v>
      </c>
      <c r="N698" s="57">
        <v>0</v>
      </c>
      <c r="O698" s="23"/>
      <c r="P698" s="23"/>
      <c r="Q698" s="171"/>
    </row>
    <row r="699" spans="1:17" ht="25.5" hidden="1" x14ac:dyDescent="0.2">
      <c r="A699" s="11" t="s">
        <v>348</v>
      </c>
      <c r="B699" s="12" t="s">
        <v>349</v>
      </c>
      <c r="C699" s="23">
        <v>0</v>
      </c>
      <c r="D699" s="23">
        <v>0</v>
      </c>
      <c r="E699" s="57">
        <v>0</v>
      </c>
      <c r="F699" s="23">
        <v>0</v>
      </c>
      <c r="G699" s="23">
        <v>0</v>
      </c>
      <c r="H699" s="57">
        <v>0</v>
      </c>
      <c r="I699" s="23">
        <v>0</v>
      </c>
      <c r="J699" s="23">
        <v>0</v>
      </c>
      <c r="K699" s="57">
        <v>0</v>
      </c>
      <c r="L699" s="23">
        <v>0</v>
      </c>
      <c r="M699" s="23">
        <v>0</v>
      </c>
      <c r="N699" s="57">
        <v>0</v>
      </c>
      <c r="O699" s="23"/>
      <c r="P699" s="23"/>
      <c r="Q699" s="171"/>
    </row>
    <row r="700" spans="1:17" ht="25.5" x14ac:dyDescent="0.2">
      <c r="A700" s="29" t="s">
        <v>27</v>
      </c>
      <c r="B700" s="30" t="s">
        <v>28</v>
      </c>
      <c r="C700" s="17">
        <v>1449480778</v>
      </c>
      <c r="D700" s="17">
        <v>1408830239.04</v>
      </c>
      <c r="E700" s="56">
        <v>0.97195510311210209</v>
      </c>
      <c r="F700" s="17">
        <v>1848900000</v>
      </c>
      <c r="G700" s="17">
        <v>1606765300.6500001</v>
      </c>
      <c r="H700" s="56">
        <v>0.86903850973551844</v>
      </c>
      <c r="I700" s="17">
        <v>956007661</v>
      </c>
      <c r="J700" s="17">
        <v>766501888.03000009</v>
      </c>
      <c r="K700" s="56">
        <v>0.80177379251148084</v>
      </c>
      <c r="L700" s="17">
        <v>302796938</v>
      </c>
      <c r="M700" s="17">
        <v>222936007.84</v>
      </c>
      <c r="N700" s="56">
        <v>0.73625581986565536</v>
      </c>
      <c r="O700" s="17">
        <v>351258476</v>
      </c>
      <c r="P700" s="17">
        <v>156055686.97999999</v>
      </c>
      <c r="Q700" s="58">
        <v>0.44427593251870734</v>
      </c>
    </row>
    <row r="701" spans="1:17" ht="25.5" x14ac:dyDescent="0.2">
      <c r="A701" s="11" t="s">
        <v>85</v>
      </c>
      <c r="B701" s="12" t="s">
        <v>192</v>
      </c>
      <c r="C701" s="23">
        <v>1197925558</v>
      </c>
      <c r="D701" s="23">
        <v>1192947742.5</v>
      </c>
      <c r="E701" s="57">
        <v>0.99584463703378134</v>
      </c>
      <c r="F701" s="23">
        <v>1541150000</v>
      </c>
      <c r="G701" s="23">
        <v>1379573676.02</v>
      </c>
      <c r="H701" s="57">
        <v>0.89515859975991952</v>
      </c>
      <c r="I701" s="23">
        <v>645596486</v>
      </c>
      <c r="J701" s="23">
        <v>528800410.20999998</v>
      </c>
      <c r="K701" s="57">
        <v>0.81908811723302966</v>
      </c>
      <c r="L701" s="23">
        <v>18788457</v>
      </c>
      <c r="M701" s="23">
        <v>13988456.119999999</v>
      </c>
      <c r="N701" s="57">
        <v>0.74452394467518002</v>
      </c>
      <c r="O701" s="23">
        <v>1540933</v>
      </c>
      <c r="P701" s="23">
        <v>1540806.76</v>
      </c>
      <c r="Q701" s="171">
        <v>0.99991807560744039</v>
      </c>
    </row>
    <row r="702" spans="1:17" ht="25.5" hidden="1" x14ac:dyDescent="0.2">
      <c r="A702" s="11" t="s">
        <v>193</v>
      </c>
      <c r="B702" s="12" t="s">
        <v>194</v>
      </c>
      <c r="C702" s="23">
        <v>0</v>
      </c>
      <c r="D702" s="23">
        <v>0</v>
      </c>
      <c r="E702" s="57">
        <v>0</v>
      </c>
      <c r="F702" s="23">
        <v>0</v>
      </c>
      <c r="G702" s="23">
        <v>0</v>
      </c>
      <c r="H702" s="57">
        <v>0</v>
      </c>
      <c r="I702" s="23">
        <v>0</v>
      </c>
      <c r="J702" s="23">
        <v>0</v>
      </c>
      <c r="K702" s="57">
        <v>0</v>
      </c>
      <c r="L702" s="23">
        <v>0</v>
      </c>
      <c r="M702" s="23">
        <v>0</v>
      </c>
      <c r="N702" s="57">
        <v>0</v>
      </c>
      <c r="O702" s="23"/>
      <c r="P702" s="23"/>
      <c r="Q702" s="171"/>
    </row>
    <row r="703" spans="1:17" ht="25.5" hidden="1" x14ac:dyDescent="0.2">
      <c r="A703" s="11" t="s">
        <v>86</v>
      </c>
      <c r="B703" s="12" t="s">
        <v>195</v>
      </c>
      <c r="C703" s="23">
        <v>0</v>
      </c>
      <c r="D703" s="23">
        <v>0</v>
      </c>
      <c r="E703" s="57">
        <v>0</v>
      </c>
      <c r="F703" s="23">
        <v>0</v>
      </c>
      <c r="G703" s="23">
        <v>0</v>
      </c>
      <c r="H703" s="57">
        <v>0</v>
      </c>
      <c r="I703" s="23">
        <v>0</v>
      </c>
      <c r="J703" s="23">
        <v>0</v>
      </c>
      <c r="K703" s="57">
        <v>0</v>
      </c>
      <c r="L703" s="23">
        <v>0</v>
      </c>
      <c r="M703" s="23">
        <v>0</v>
      </c>
      <c r="N703" s="57">
        <v>0</v>
      </c>
      <c r="O703" s="23"/>
      <c r="P703" s="23"/>
      <c r="Q703" s="171"/>
    </row>
    <row r="704" spans="1:17" ht="38.25" x14ac:dyDescent="0.2">
      <c r="A704" s="11" t="s">
        <v>29</v>
      </c>
      <c r="B704" s="12" t="s">
        <v>196</v>
      </c>
      <c r="C704" s="23">
        <v>73251220</v>
      </c>
      <c r="D704" s="23">
        <v>72966042</v>
      </c>
      <c r="E704" s="57">
        <v>0.99610684982448072</v>
      </c>
      <c r="F704" s="23">
        <v>118500000</v>
      </c>
      <c r="G704" s="23">
        <v>116979123.41</v>
      </c>
      <c r="H704" s="57">
        <v>0.98716559839662443</v>
      </c>
      <c r="I704" s="23">
        <v>120030003</v>
      </c>
      <c r="J704" s="23">
        <v>118178708.51000001</v>
      </c>
      <c r="K704" s="57">
        <v>0.98457640220170628</v>
      </c>
      <c r="L704" s="23">
        <v>118529252</v>
      </c>
      <c r="M704" s="23">
        <v>85005685.819999993</v>
      </c>
      <c r="N704" s="57">
        <v>0.71717052445416596</v>
      </c>
      <c r="O704" s="23">
        <v>156196761</v>
      </c>
      <c r="P704" s="23">
        <v>77638705.640000001</v>
      </c>
      <c r="Q704" s="171">
        <v>0.49705707815541705</v>
      </c>
    </row>
    <row r="705" spans="1:17" ht="25.5" x14ac:dyDescent="0.2">
      <c r="A705" s="11" t="s">
        <v>30</v>
      </c>
      <c r="B705" s="12" t="s">
        <v>197</v>
      </c>
      <c r="C705" s="23">
        <v>48000000</v>
      </c>
      <c r="D705" s="23">
        <v>47394579.280000001</v>
      </c>
      <c r="E705" s="57">
        <v>0.98738706833333334</v>
      </c>
      <c r="F705" s="23">
        <v>75000000</v>
      </c>
      <c r="G705" s="23">
        <v>44097391.969999999</v>
      </c>
      <c r="H705" s="57">
        <v>0.5879652262666667</v>
      </c>
      <c r="I705" s="23">
        <v>60159947</v>
      </c>
      <c r="J705" s="23">
        <v>45671660.75</v>
      </c>
      <c r="K705" s="57">
        <v>0.75917056160305463</v>
      </c>
      <c r="L705" s="23">
        <v>38763143</v>
      </c>
      <c r="M705" s="23">
        <v>24601165.030000001</v>
      </c>
      <c r="N705" s="57">
        <v>0.63465351687297389</v>
      </c>
      <c r="O705" s="23">
        <v>30576430</v>
      </c>
      <c r="P705" s="23">
        <v>10049138.08</v>
      </c>
      <c r="Q705" s="171">
        <v>0.32865635654652947</v>
      </c>
    </row>
    <row r="706" spans="1:17" ht="25.5" x14ac:dyDescent="0.2">
      <c r="A706" s="11" t="s">
        <v>133</v>
      </c>
      <c r="B706" s="12" t="s">
        <v>198</v>
      </c>
      <c r="C706" s="23">
        <v>9500000</v>
      </c>
      <c r="D706" s="23">
        <v>2797135</v>
      </c>
      <c r="E706" s="57">
        <v>0.29443526315789476</v>
      </c>
      <c r="F706" s="23">
        <v>5750000</v>
      </c>
      <c r="G706" s="23">
        <v>3722451</v>
      </c>
      <c r="H706" s="57">
        <v>0.64738278260869564</v>
      </c>
      <c r="I706" s="23">
        <v>5157581</v>
      </c>
      <c r="J706" s="23">
        <v>4667248.5</v>
      </c>
      <c r="K706" s="57">
        <v>0.90492975292099143</v>
      </c>
      <c r="L706" s="23">
        <v>4063751</v>
      </c>
      <c r="M706" s="23">
        <v>4054199</v>
      </c>
      <c r="N706" s="57">
        <v>0.99764946228250695</v>
      </c>
      <c r="O706" s="23">
        <v>4100000</v>
      </c>
      <c r="P706" s="23">
        <v>2177863</v>
      </c>
      <c r="Q706" s="171">
        <v>0.53118609756097557</v>
      </c>
    </row>
    <row r="707" spans="1:17" ht="25.5" x14ac:dyDescent="0.2">
      <c r="A707" s="11" t="s">
        <v>31</v>
      </c>
      <c r="B707" s="12" t="s">
        <v>278</v>
      </c>
      <c r="C707" s="23">
        <v>6904000</v>
      </c>
      <c r="D707" s="23">
        <v>4587765</v>
      </c>
      <c r="E707" s="57">
        <v>0.66450825608342989</v>
      </c>
      <c r="F707" s="23">
        <v>10500000</v>
      </c>
      <c r="G707" s="23">
        <v>1739569</v>
      </c>
      <c r="H707" s="57">
        <v>0.1656732380952381</v>
      </c>
      <c r="I707" s="23">
        <v>10500000</v>
      </c>
      <c r="J707" s="23">
        <v>4789789</v>
      </c>
      <c r="K707" s="57">
        <v>0.45617038095238094</v>
      </c>
      <c r="L707" s="23">
        <v>10253024</v>
      </c>
      <c r="M707" s="23">
        <v>4454886.18</v>
      </c>
      <c r="N707" s="57">
        <v>0.43449485537144938</v>
      </c>
      <c r="O707" s="23">
        <v>10507500</v>
      </c>
      <c r="P707" s="23">
        <v>5343400</v>
      </c>
      <c r="Q707" s="171">
        <v>0.50853200095170115</v>
      </c>
    </row>
    <row r="708" spans="1:17" ht="38.25" x14ac:dyDescent="0.2">
      <c r="A708" s="11" t="s">
        <v>32</v>
      </c>
      <c r="B708" s="12" t="s">
        <v>199</v>
      </c>
      <c r="C708" s="23">
        <v>86900000</v>
      </c>
      <c r="D708" s="23">
        <v>83053621.260000005</v>
      </c>
      <c r="E708" s="57">
        <v>0.95573787410817035</v>
      </c>
      <c r="F708" s="23">
        <v>65000000</v>
      </c>
      <c r="G708" s="23">
        <v>45723855.25</v>
      </c>
      <c r="H708" s="57">
        <v>0.70344392692307689</v>
      </c>
      <c r="I708" s="23">
        <v>74813644</v>
      </c>
      <c r="J708" s="23">
        <v>53718566.109999999</v>
      </c>
      <c r="K708" s="57">
        <v>0.71803167494421205</v>
      </c>
      <c r="L708" s="23">
        <v>73675976</v>
      </c>
      <c r="M708" s="23">
        <v>60258870.210000001</v>
      </c>
      <c r="N708" s="57">
        <v>0.81789035560248302</v>
      </c>
      <c r="O708" s="23">
        <v>77838539</v>
      </c>
      <c r="P708" s="23">
        <v>24537622.710000001</v>
      </c>
      <c r="Q708" s="171">
        <v>0.31523745210582643</v>
      </c>
    </row>
    <row r="709" spans="1:17" ht="25.5" x14ac:dyDescent="0.2">
      <c r="A709" s="11" t="s">
        <v>33</v>
      </c>
      <c r="B709" s="12" t="s">
        <v>279</v>
      </c>
      <c r="C709" s="23">
        <v>27000000</v>
      </c>
      <c r="D709" s="23">
        <v>5083354</v>
      </c>
      <c r="E709" s="57">
        <v>0.18827237037037037</v>
      </c>
      <c r="F709" s="23">
        <v>33000000</v>
      </c>
      <c r="G709" s="23">
        <v>14929234</v>
      </c>
      <c r="H709" s="57">
        <v>0.4524010303030303</v>
      </c>
      <c r="I709" s="23">
        <v>39750000</v>
      </c>
      <c r="J709" s="23">
        <v>10675504.949999999</v>
      </c>
      <c r="K709" s="57">
        <v>0.26856616226415092</v>
      </c>
      <c r="L709" s="23">
        <v>38723335</v>
      </c>
      <c r="M709" s="23">
        <v>30572745.48</v>
      </c>
      <c r="N709" s="57">
        <v>0.78951736672474104</v>
      </c>
      <c r="O709" s="23">
        <v>70498313</v>
      </c>
      <c r="P709" s="23">
        <v>34768150.789999999</v>
      </c>
      <c r="Q709" s="171">
        <v>0.49317706070498452</v>
      </c>
    </row>
    <row r="710" spans="1:17" x14ac:dyDescent="0.2">
      <c r="A710" s="26" t="s">
        <v>272</v>
      </c>
      <c r="B710" s="12"/>
      <c r="C710" s="17">
        <v>5000000</v>
      </c>
      <c r="D710" s="17">
        <v>4997456</v>
      </c>
      <c r="E710" s="56">
        <v>0.99949120000000002</v>
      </c>
      <c r="F710" s="17">
        <v>7000000</v>
      </c>
      <c r="G710" s="17">
        <v>5786022</v>
      </c>
      <c r="H710" s="56">
        <v>0.82657457142857138</v>
      </c>
      <c r="I710" s="17">
        <v>7500000</v>
      </c>
      <c r="J710" s="17">
        <v>7288927</v>
      </c>
      <c r="K710" s="56">
        <v>0.97185693333333334</v>
      </c>
      <c r="L710" s="17">
        <v>12000000</v>
      </c>
      <c r="M710" s="17">
        <v>7712145</v>
      </c>
      <c r="N710" s="56">
        <v>0.64267874999999997</v>
      </c>
      <c r="O710" s="17">
        <v>16500000</v>
      </c>
      <c r="P710" s="17">
        <v>14454775</v>
      </c>
      <c r="Q710" s="58">
        <v>0.87604696969696971</v>
      </c>
    </row>
    <row r="711" spans="1:17" ht="25.5" hidden="1" x14ac:dyDescent="0.2">
      <c r="A711" s="11" t="s">
        <v>200</v>
      </c>
      <c r="B711" s="12" t="s">
        <v>201</v>
      </c>
      <c r="C711" s="23">
        <v>0</v>
      </c>
      <c r="D711" s="23">
        <v>0</v>
      </c>
      <c r="E711" s="57">
        <v>0</v>
      </c>
      <c r="F711" s="23">
        <v>0</v>
      </c>
      <c r="G711" s="23">
        <v>0</v>
      </c>
      <c r="H711" s="57">
        <v>0</v>
      </c>
      <c r="I711" s="23">
        <v>0</v>
      </c>
      <c r="J711" s="23">
        <v>0</v>
      </c>
      <c r="K711" s="57">
        <v>0</v>
      </c>
      <c r="L711" s="23">
        <v>0</v>
      </c>
      <c r="M711" s="23">
        <v>0</v>
      </c>
      <c r="N711" s="57">
        <v>0</v>
      </c>
      <c r="O711" s="23"/>
      <c r="P711" s="23"/>
      <c r="Q711" s="171"/>
    </row>
    <row r="712" spans="1:17" hidden="1" x14ac:dyDescent="0.2">
      <c r="A712" s="11" t="s">
        <v>332</v>
      </c>
      <c r="B712" s="12" t="s">
        <v>333</v>
      </c>
      <c r="C712" s="23">
        <v>0</v>
      </c>
      <c r="D712" s="23">
        <v>0</v>
      </c>
      <c r="E712" s="57">
        <v>0</v>
      </c>
      <c r="F712" s="23">
        <v>0</v>
      </c>
      <c r="G712" s="23">
        <v>0</v>
      </c>
      <c r="H712" s="57">
        <v>0</v>
      </c>
      <c r="I712" s="23">
        <v>0</v>
      </c>
      <c r="J712" s="23">
        <v>0</v>
      </c>
      <c r="K712" s="57">
        <v>0</v>
      </c>
      <c r="L712" s="23">
        <v>0</v>
      </c>
      <c r="M712" s="23">
        <v>0</v>
      </c>
      <c r="N712" s="57">
        <v>0</v>
      </c>
      <c r="O712" s="23"/>
      <c r="P712" s="23"/>
      <c r="Q712" s="171"/>
    </row>
    <row r="713" spans="1:17" x14ac:dyDescent="0.2">
      <c r="A713" s="11" t="s">
        <v>142</v>
      </c>
      <c r="B713" s="12" t="s">
        <v>202</v>
      </c>
      <c r="C713" s="23">
        <v>5000000</v>
      </c>
      <c r="D713" s="23">
        <v>4997456</v>
      </c>
      <c r="E713" s="57">
        <v>0.99949120000000002</v>
      </c>
      <c r="F713" s="23">
        <v>7000000</v>
      </c>
      <c r="G713" s="23">
        <v>5786022</v>
      </c>
      <c r="H713" s="57">
        <v>0.82657457142857138</v>
      </c>
      <c r="I713" s="23">
        <v>7500000</v>
      </c>
      <c r="J713" s="23">
        <v>7288927</v>
      </c>
      <c r="K713" s="57">
        <v>0.97185693333333334</v>
      </c>
      <c r="L713" s="23">
        <v>12000000</v>
      </c>
      <c r="M713" s="23">
        <v>7712145</v>
      </c>
      <c r="N713" s="57">
        <v>0.64267874999999997</v>
      </c>
      <c r="O713" s="23">
        <v>16500000</v>
      </c>
      <c r="P713" s="23">
        <v>14454775</v>
      </c>
      <c r="Q713" s="171">
        <v>0.87604696969696971</v>
      </c>
    </row>
    <row r="714" spans="1:17" x14ac:dyDescent="0.2">
      <c r="A714" s="26" t="s">
        <v>34</v>
      </c>
      <c r="B714" s="31" t="s">
        <v>35</v>
      </c>
      <c r="C714" s="17">
        <v>16000000</v>
      </c>
      <c r="D714" s="17">
        <v>2169862</v>
      </c>
      <c r="E714" s="56">
        <v>0.13561637500000001</v>
      </c>
      <c r="F714" s="17">
        <v>78000000</v>
      </c>
      <c r="G714" s="17">
        <v>7808058</v>
      </c>
      <c r="H714" s="56">
        <v>0.10010330769230769</v>
      </c>
      <c r="I714" s="17">
        <v>35000000</v>
      </c>
      <c r="J714" s="17">
        <v>14250335.220000001</v>
      </c>
      <c r="K714" s="56">
        <v>0.40715243485714286</v>
      </c>
      <c r="L714" s="17">
        <v>10000000</v>
      </c>
      <c r="M714" s="17">
        <v>4988184</v>
      </c>
      <c r="N714" s="56">
        <v>0.4988184</v>
      </c>
      <c r="O714" s="17">
        <v>31600000</v>
      </c>
      <c r="P714" s="17">
        <v>14985704.08</v>
      </c>
      <c r="Q714" s="58">
        <v>0.47423114177215192</v>
      </c>
    </row>
    <row r="715" spans="1:17" hidden="1" x14ac:dyDescent="0.2">
      <c r="A715" s="11" t="s">
        <v>389</v>
      </c>
      <c r="B715" s="12" t="s">
        <v>390</v>
      </c>
      <c r="C715" s="23">
        <v>0</v>
      </c>
      <c r="D715" s="23">
        <v>0</v>
      </c>
      <c r="E715" s="57">
        <v>0</v>
      </c>
      <c r="F715" s="23">
        <v>0</v>
      </c>
      <c r="G715" s="23">
        <v>0</v>
      </c>
      <c r="H715" s="57">
        <v>0</v>
      </c>
      <c r="I715" s="23">
        <v>0</v>
      </c>
      <c r="J715" s="23">
        <v>0</v>
      </c>
      <c r="K715" s="57">
        <v>0</v>
      </c>
      <c r="L715" s="23">
        <v>0</v>
      </c>
      <c r="M715" s="23">
        <v>0</v>
      </c>
      <c r="N715" s="57">
        <v>0</v>
      </c>
      <c r="O715" s="23">
        <v>2000000</v>
      </c>
      <c r="P715" s="23">
        <v>286999.67999999999</v>
      </c>
      <c r="Q715" s="171">
        <v>0.14349983999999999</v>
      </c>
    </row>
    <row r="716" spans="1:17" x14ac:dyDescent="0.2">
      <c r="A716" s="11" t="s">
        <v>203</v>
      </c>
      <c r="B716" s="12" t="s">
        <v>204</v>
      </c>
      <c r="C716" s="23">
        <v>10000000</v>
      </c>
      <c r="D716" s="23">
        <v>694438</v>
      </c>
      <c r="E716" s="57">
        <v>6.94438E-2</v>
      </c>
      <c r="F716" s="23">
        <v>70000000</v>
      </c>
      <c r="G716" s="23">
        <v>0</v>
      </c>
      <c r="H716" s="57">
        <v>0</v>
      </c>
      <c r="I716" s="23">
        <v>15000000</v>
      </c>
      <c r="J716" s="23">
        <v>2877748.22</v>
      </c>
      <c r="K716" s="57">
        <v>0.19184988133333336</v>
      </c>
      <c r="L716" s="23">
        <v>0</v>
      </c>
      <c r="M716" s="23">
        <v>0</v>
      </c>
      <c r="N716" s="57">
        <v>0</v>
      </c>
      <c r="O716" s="23">
        <v>19600000</v>
      </c>
      <c r="P716" s="23">
        <v>4731798.1399999997</v>
      </c>
      <c r="Q716" s="171">
        <v>0.24141827244897957</v>
      </c>
    </row>
    <row r="717" spans="1:17" x14ac:dyDescent="0.2">
      <c r="A717" s="11" t="s">
        <v>205</v>
      </c>
      <c r="B717" s="12" t="s">
        <v>206</v>
      </c>
      <c r="C717" s="23">
        <v>6000000</v>
      </c>
      <c r="D717" s="23">
        <v>1475424</v>
      </c>
      <c r="E717" s="57">
        <v>0.24590400000000001</v>
      </c>
      <c r="F717" s="23">
        <v>8000000</v>
      </c>
      <c r="G717" s="23">
        <v>7808058</v>
      </c>
      <c r="H717" s="57">
        <v>0.97600724999999999</v>
      </c>
      <c r="I717" s="23">
        <v>20000000</v>
      </c>
      <c r="J717" s="23">
        <v>11372587</v>
      </c>
      <c r="K717" s="57">
        <v>0.56862935000000003</v>
      </c>
      <c r="L717" s="23">
        <v>10000000</v>
      </c>
      <c r="M717" s="23">
        <v>4988184</v>
      </c>
      <c r="N717" s="57">
        <v>0.4988184</v>
      </c>
      <c r="O717" s="23">
        <v>10000000</v>
      </c>
      <c r="P717" s="23">
        <v>9966906.2599999998</v>
      </c>
      <c r="Q717" s="171">
        <v>0.99669062600000002</v>
      </c>
    </row>
    <row r="718" spans="1:17" ht="25.5" hidden="1" x14ac:dyDescent="0.2">
      <c r="A718" s="11" t="s">
        <v>36</v>
      </c>
      <c r="B718" s="12" t="s">
        <v>207</v>
      </c>
      <c r="C718" s="23">
        <v>0</v>
      </c>
      <c r="D718" s="23">
        <v>0</v>
      </c>
      <c r="E718" s="57">
        <v>0</v>
      </c>
      <c r="F718" s="23">
        <v>0</v>
      </c>
      <c r="G718" s="23">
        <v>0</v>
      </c>
      <c r="H718" s="57">
        <v>0</v>
      </c>
      <c r="I718" s="23">
        <v>0</v>
      </c>
      <c r="J718" s="23">
        <v>0</v>
      </c>
      <c r="K718" s="57">
        <v>0</v>
      </c>
      <c r="L718" s="23">
        <v>0</v>
      </c>
      <c r="M718" s="23">
        <v>0</v>
      </c>
      <c r="N718" s="57">
        <v>0</v>
      </c>
      <c r="O718" s="23"/>
      <c r="P718" s="23"/>
      <c r="Q718" s="171"/>
    </row>
    <row r="719" spans="1:17" ht="25.5" x14ac:dyDescent="0.2">
      <c r="A719" s="20">
        <v>2</v>
      </c>
      <c r="B719" s="21" t="s">
        <v>37</v>
      </c>
      <c r="C719" s="17">
        <v>11052994007</v>
      </c>
      <c r="D719" s="17">
        <v>8647962176.2000008</v>
      </c>
      <c r="E719" s="56">
        <v>0.78240901702499233</v>
      </c>
      <c r="F719" s="17">
        <v>10606516842.709999</v>
      </c>
      <c r="G719" s="17">
        <v>8896905532.8600006</v>
      </c>
      <c r="H719" s="56">
        <v>0.83881501012983006</v>
      </c>
      <c r="I719" s="17">
        <v>10991459937.33</v>
      </c>
      <c r="J719" s="17">
        <v>9304365682.4300003</v>
      </c>
      <c r="K719" s="56">
        <v>0.84650862901568091</v>
      </c>
      <c r="L719" s="17">
        <v>12746406609</v>
      </c>
      <c r="M719" s="17">
        <v>11654152943.25</v>
      </c>
      <c r="N719" s="56">
        <v>0.91430889510626623</v>
      </c>
      <c r="O719" s="17">
        <v>13651823442</v>
      </c>
      <c r="P719" s="17">
        <v>12733938097.34</v>
      </c>
      <c r="Q719" s="58">
        <v>0.93276463407546606</v>
      </c>
    </row>
    <row r="720" spans="1:17" ht="25.5" x14ac:dyDescent="0.2">
      <c r="A720" s="20" t="s">
        <v>38</v>
      </c>
      <c r="B720" s="21" t="s">
        <v>39</v>
      </c>
      <c r="C720" s="17">
        <v>681823547</v>
      </c>
      <c r="D720" s="17">
        <v>537985449.44000006</v>
      </c>
      <c r="E720" s="56">
        <v>0.78903911694912476</v>
      </c>
      <c r="F720" s="17">
        <v>1048520000</v>
      </c>
      <c r="G720" s="17">
        <v>692926010.53999996</v>
      </c>
      <c r="H720" s="56">
        <v>0.66086103320871314</v>
      </c>
      <c r="I720" s="17">
        <v>763777714</v>
      </c>
      <c r="J720" s="17">
        <v>671170929.61000001</v>
      </c>
      <c r="K720" s="56">
        <v>0.87875165418874746</v>
      </c>
      <c r="L720" s="17">
        <v>798751098</v>
      </c>
      <c r="M720" s="17">
        <v>725727466.40999997</v>
      </c>
      <c r="N720" s="56">
        <v>0.90857773870628211</v>
      </c>
      <c r="O720" s="17">
        <v>773868227</v>
      </c>
      <c r="P720" s="17">
        <v>662989025.01999998</v>
      </c>
      <c r="Q720" s="58">
        <v>0.8567208238929287</v>
      </c>
    </row>
    <row r="721" spans="1:17" x14ac:dyDescent="0.2">
      <c r="A721" s="11" t="s">
        <v>40</v>
      </c>
      <c r="B721" s="12" t="s">
        <v>208</v>
      </c>
      <c r="C721" s="23">
        <v>555000000</v>
      </c>
      <c r="D721" s="23">
        <v>479052332.24000001</v>
      </c>
      <c r="E721" s="57">
        <v>0.86315735538738736</v>
      </c>
      <c r="F721" s="23">
        <v>760000000</v>
      </c>
      <c r="G721" s="23">
        <v>483001367.75</v>
      </c>
      <c r="H721" s="57">
        <v>0.63552811546052634</v>
      </c>
      <c r="I721" s="23">
        <v>552000000</v>
      </c>
      <c r="J721" s="23">
        <v>479618393.50999999</v>
      </c>
      <c r="K721" s="57">
        <v>0.86887390128623188</v>
      </c>
      <c r="L721" s="23">
        <v>619574174</v>
      </c>
      <c r="M721" s="23">
        <v>547736456.96000004</v>
      </c>
      <c r="N721" s="57">
        <v>0.88405308023700813</v>
      </c>
      <c r="O721" s="23">
        <v>541939641</v>
      </c>
      <c r="P721" s="23">
        <v>440487970.38</v>
      </c>
      <c r="Q721" s="171">
        <v>0.81279894854563706</v>
      </c>
    </row>
    <row r="722" spans="1:17" ht="25.5" x14ac:dyDescent="0.2">
      <c r="A722" s="11" t="s">
        <v>131</v>
      </c>
      <c r="B722" s="12" t="s">
        <v>209</v>
      </c>
      <c r="C722" s="23">
        <v>19581032</v>
      </c>
      <c r="D722" s="23">
        <v>1691084</v>
      </c>
      <c r="E722" s="57">
        <v>8.63633745146834E-2</v>
      </c>
      <c r="F722" s="23">
        <v>102820000</v>
      </c>
      <c r="G722" s="23">
        <v>101999475</v>
      </c>
      <c r="H722" s="57">
        <v>0.99201979186928613</v>
      </c>
      <c r="I722" s="23">
        <v>120098240</v>
      </c>
      <c r="J722" s="23">
        <v>120097422.5</v>
      </c>
      <c r="K722" s="57">
        <v>0.99999319307260459</v>
      </c>
      <c r="L722" s="23">
        <v>112291360</v>
      </c>
      <c r="M722" s="23">
        <v>112291359.87</v>
      </c>
      <c r="N722" s="57">
        <v>0.9999999988422974</v>
      </c>
      <c r="O722" s="23">
        <v>157818999</v>
      </c>
      <c r="P722" s="23">
        <v>157772573.78999999</v>
      </c>
      <c r="Q722" s="171">
        <v>0.99970583256582435</v>
      </c>
    </row>
    <row r="723" spans="1:17" x14ac:dyDescent="0.2">
      <c r="A723" s="11" t="s">
        <v>273</v>
      </c>
      <c r="B723" s="12" t="s">
        <v>210</v>
      </c>
      <c r="C723" s="23">
        <v>0</v>
      </c>
      <c r="D723" s="23">
        <v>0</v>
      </c>
      <c r="E723" s="57">
        <v>0</v>
      </c>
      <c r="F723" s="23">
        <v>0</v>
      </c>
      <c r="G723" s="23">
        <v>0</v>
      </c>
      <c r="H723" s="57">
        <v>0</v>
      </c>
      <c r="I723" s="23">
        <v>505000</v>
      </c>
      <c r="J723" s="23">
        <v>28400</v>
      </c>
      <c r="K723" s="57">
        <v>5.6237623762376239E-2</v>
      </c>
      <c r="L723" s="23">
        <v>745161</v>
      </c>
      <c r="M723" s="23">
        <v>742041</v>
      </c>
      <c r="N723" s="57">
        <v>0.99581298538168261</v>
      </c>
      <c r="O723" s="23">
        <v>1677000</v>
      </c>
      <c r="P723" s="23">
        <v>1675148</v>
      </c>
      <c r="Q723" s="171">
        <v>0.99889564698867028</v>
      </c>
    </row>
    <row r="724" spans="1:17" x14ac:dyDescent="0.2">
      <c r="A724" s="11" t="s">
        <v>41</v>
      </c>
      <c r="B724" s="12" t="s">
        <v>211</v>
      </c>
      <c r="C724" s="23">
        <v>82257600</v>
      </c>
      <c r="D724" s="23">
        <v>56855933.200000003</v>
      </c>
      <c r="E724" s="57">
        <v>0.69119367936822862</v>
      </c>
      <c r="F724" s="23">
        <v>170700000</v>
      </c>
      <c r="G724" s="23">
        <v>97680174.890000001</v>
      </c>
      <c r="H724" s="57">
        <v>0.57223301048623321</v>
      </c>
      <c r="I724" s="23">
        <v>81911500</v>
      </c>
      <c r="J724" s="23">
        <v>64099283.020000003</v>
      </c>
      <c r="K724" s="57">
        <v>0.78254314742130227</v>
      </c>
      <c r="L724" s="23">
        <v>61359565</v>
      </c>
      <c r="M724" s="23">
        <v>60176770.93</v>
      </c>
      <c r="N724" s="57">
        <v>0.98072355842157621</v>
      </c>
      <c r="O724" s="23">
        <v>65620807</v>
      </c>
      <c r="P724" s="23">
        <v>56789392.530000001</v>
      </c>
      <c r="Q724" s="171">
        <v>0.8654174662923606</v>
      </c>
    </row>
    <row r="725" spans="1:17" x14ac:dyDescent="0.2">
      <c r="A725" s="11" t="s">
        <v>42</v>
      </c>
      <c r="B725" s="12" t="s">
        <v>212</v>
      </c>
      <c r="C725" s="23">
        <v>24984915</v>
      </c>
      <c r="D725" s="23">
        <v>386100</v>
      </c>
      <c r="E725" s="57">
        <v>1.5453324536025038E-2</v>
      </c>
      <c r="F725" s="23">
        <v>15000000</v>
      </c>
      <c r="G725" s="23">
        <v>10244992.9</v>
      </c>
      <c r="H725" s="57">
        <v>0.68299952666666675</v>
      </c>
      <c r="I725" s="23">
        <v>9262974</v>
      </c>
      <c r="J725" s="23">
        <v>7327430.5800000001</v>
      </c>
      <c r="K725" s="57">
        <v>0.79104514165752815</v>
      </c>
      <c r="L725" s="23">
        <v>4780838</v>
      </c>
      <c r="M725" s="23">
        <v>4780837.6500000004</v>
      </c>
      <c r="N725" s="57">
        <v>0.9999999267910773</v>
      </c>
      <c r="O725" s="23">
        <v>6811780</v>
      </c>
      <c r="P725" s="23">
        <v>6263940.3200000003</v>
      </c>
      <c r="Q725" s="171">
        <v>0.91957466623995499</v>
      </c>
    </row>
    <row r="726" spans="1:17" ht="25.5" x14ac:dyDescent="0.2">
      <c r="A726" s="29" t="s">
        <v>43</v>
      </c>
      <c r="B726" s="32" t="s">
        <v>44</v>
      </c>
      <c r="C726" s="17">
        <v>8317243850</v>
      </c>
      <c r="D726" s="17">
        <v>6887132436.2600002</v>
      </c>
      <c r="E726" s="56">
        <v>0.82805464892796188</v>
      </c>
      <c r="F726" s="17">
        <v>7237996842.71</v>
      </c>
      <c r="G726" s="17">
        <v>6870957736.8199997</v>
      </c>
      <c r="H726" s="56">
        <v>0.94928996048683323</v>
      </c>
      <c r="I726" s="17">
        <v>8662900922</v>
      </c>
      <c r="J726" s="17">
        <v>7245059844.29</v>
      </c>
      <c r="K726" s="56">
        <v>0.83633183728220872</v>
      </c>
      <c r="L726" s="17">
        <v>9878281253</v>
      </c>
      <c r="M726" s="17">
        <v>8941422197.8400002</v>
      </c>
      <c r="N726" s="56">
        <v>0.9051597103620147</v>
      </c>
      <c r="O726" s="17">
        <v>10468208349</v>
      </c>
      <c r="P726" s="17">
        <v>9822987328.0499992</v>
      </c>
      <c r="Q726" s="58">
        <v>0.93836375820589801</v>
      </c>
    </row>
    <row r="727" spans="1:17" ht="25.5" hidden="1" x14ac:dyDescent="0.2">
      <c r="A727" s="11" t="s">
        <v>141</v>
      </c>
      <c r="B727" s="12" t="s">
        <v>213</v>
      </c>
      <c r="C727" s="23">
        <v>0</v>
      </c>
      <c r="D727" s="23">
        <v>0</v>
      </c>
      <c r="E727" s="57">
        <v>0</v>
      </c>
      <c r="F727" s="23">
        <v>0</v>
      </c>
      <c r="G727" s="23">
        <v>0</v>
      </c>
      <c r="H727" s="57">
        <v>0</v>
      </c>
      <c r="I727" s="23">
        <v>0</v>
      </c>
      <c r="J727" s="23">
        <v>0</v>
      </c>
      <c r="K727" s="57">
        <v>0</v>
      </c>
      <c r="L727" s="23">
        <v>0</v>
      </c>
      <c r="M727" s="23">
        <v>0</v>
      </c>
      <c r="N727" s="57">
        <v>0</v>
      </c>
      <c r="O727" s="23"/>
      <c r="P727" s="23"/>
      <c r="Q727" s="171"/>
    </row>
    <row r="728" spans="1:17" hidden="1" x14ac:dyDescent="0.2">
      <c r="A728" s="11" t="s">
        <v>123</v>
      </c>
      <c r="B728" s="12" t="s">
        <v>214</v>
      </c>
      <c r="C728" s="23">
        <v>0</v>
      </c>
      <c r="D728" s="23">
        <v>0</v>
      </c>
      <c r="E728" s="57">
        <v>0</v>
      </c>
      <c r="F728" s="23">
        <v>0</v>
      </c>
      <c r="G728" s="23">
        <v>0</v>
      </c>
      <c r="H728" s="57">
        <v>0</v>
      </c>
      <c r="I728" s="23">
        <v>0</v>
      </c>
      <c r="J728" s="23">
        <v>0</v>
      </c>
      <c r="K728" s="57">
        <v>0</v>
      </c>
      <c r="L728" s="23">
        <v>0</v>
      </c>
      <c r="M728" s="23">
        <v>0</v>
      </c>
      <c r="N728" s="57">
        <v>0</v>
      </c>
      <c r="O728" s="23"/>
      <c r="P728" s="23"/>
      <c r="Q728" s="171"/>
    </row>
    <row r="729" spans="1:17" x14ac:dyDescent="0.2">
      <c r="A729" s="11" t="s">
        <v>121</v>
      </c>
      <c r="B729" s="12" t="s">
        <v>215</v>
      </c>
      <c r="C729" s="23">
        <v>8316465000</v>
      </c>
      <c r="D729" s="23">
        <v>6886353586.2600002</v>
      </c>
      <c r="E729" s="57">
        <v>0.8280385459759646</v>
      </c>
      <c r="F729" s="23">
        <v>7237996842.71</v>
      </c>
      <c r="G729" s="23">
        <v>6870957736.8199997</v>
      </c>
      <c r="H729" s="57">
        <v>0.94928996048683323</v>
      </c>
      <c r="I729" s="23">
        <v>8662900922</v>
      </c>
      <c r="J729" s="23">
        <v>7245059844.29</v>
      </c>
      <c r="K729" s="57">
        <v>0.83633183728220872</v>
      </c>
      <c r="L729" s="23">
        <v>9878281253</v>
      </c>
      <c r="M729" s="23">
        <v>8941422197.8400002</v>
      </c>
      <c r="N729" s="57">
        <v>0.9051597103620147</v>
      </c>
      <c r="O729" s="23">
        <v>10463673349</v>
      </c>
      <c r="P729" s="23">
        <v>9818455988.0499992</v>
      </c>
      <c r="Q729" s="171">
        <v>0.93833739458125731</v>
      </c>
    </row>
    <row r="730" spans="1:17" x14ac:dyDescent="0.2">
      <c r="A730" s="11" t="s">
        <v>45</v>
      </c>
      <c r="B730" s="12" t="s">
        <v>216</v>
      </c>
      <c r="C730" s="23">
        <v>778850</v>
      </c>
      <c r="D730" s="23">
        <v>778850</v>
      </c>
      <c r="E730" s="57">
        <v>1</v>
      </c>
      <c r="F730" s="23">
        <v>0</v>
      </c>
      <c r="G730" s="23">
        <v>0</v>
      </c>
      <c r="H730" s="57">
        <v>0</v>
      </c>
      <c r="I730" s="23">
        <v>0</v>
      </c>
      <c r="J730" s="23">
        <v>0</v>
      </c>
      <c r="K730" s="57">
        <v>0</v>
      </c>
      <c r="L730" s="23">
        <v>0</v>
      </c>
      <c r="M730" s="23">
        <v>0</v>
      </c>
      <c r="N730" s="57">
        <v>0</v>
      </c>
      <c r="O730" s="23">
        <v>4535000</v>
      </c>
      <c r="P730" s="23">
        <v>4531340</v>
      </c>
      <c r="Q730" s="171">
        <v>0.99919294377067258</v>
      </c>
    </row>
    <row r="731" spans="1:17" ht="38.25" x14ac:dyDescent="0.2">
      <c r="A731" s="33" t="s">
        <v>46</v>
      </c>
      <c r="B731" s="21" t="s">
        <v>47</v>
      </c>
      <c r="C731" s="17">
        <v>110532402</v>
      </c>
      <c r="D731" s="17">
        <v>83021029.579999998</v>
      </c>
      <c r="E731" s="56">
        <v>0.75110128865199177</v>
      </c>
      <c r="F731" s="17">
        <v>654500000</v>
      </c>
      <c r="G731" s="17">
        <v>230256652.63</v>
      </c>
      <c r="H731" s="56">
        <v>0.35180542800611153</v>
      </c>
      <c r="I731" s="17">
        <v>338589022.32999998</v>
      </c>
      <c r="J731" s="17">
        <v>254641340.34</v>
      </c>
      <c r="K731" s="56">
        <v>0.75206614375057379</v>
      </c>
      <c r="L731" s="17">
        <v>744180070</v>
      </c>
      <c r="M731" s="17">
        <v>741024407.09000015</v>
      </c>
      <c r="N731" s="56">
        <v>0.99575954390984989</v>
      </c>
      <c r="O731" s="17">
        <v>900647205</v>
      </c>
      <c r="P731" s="17">
        <v>817576917.27999997</v>
      </c>
      <c r="Q731" s="58">
        <v>0.90776600731248591</v>
      </c>
    </row>
    <row r="732" spans="1:17" ht="25.5" x14ac:dyDescent="0.2">
      <c r="A732" s="11" t="s">
        <v>48</v>
      </c>
      <c r="B732" s="12" t="s">
        <v>217</v>
      </c>
      <c r="C732" s="23">
        <v>53490000</v>
      </c>
      <c r="D732" s="23">
        <v>45711709.899999999</v>
      </c>
      <c r="E732" s="57">
        <v>0.85458421948027663</v>
      </c>
      <c r="F732" s="23">
        <v>139000000</v>
      </c>
      <c r="G732" s="23">
        <v>122479359.72</v>
      </c>
      <c r="H732" s="57">
        <v>0.88114647280575542</v>
      </c>
      <c r="I732" s="23">
        <v>107024000</v>
      </c>
      <c r="J732" s="23">
        <v>106634932.73999999</v>
      </c>
      <c r="K732" s="57">
        <v>0.99636467278367469</v>
      </c>
      <c r="L732" s="23">
        <v>145488119</v>
      </c>
      <c r="M732" s="23">
        <v>145479818.61000001</v>
      </c>
      <c r="N732" s="57">
        <v>0.9999429479873887</v>
      </c>
      <c r="O732" s="23">
        <v>225527120</v>
      </c>
      <c r="P732" s="23">
        <v>214410834.15000001</v>
      </c>
      <c r="Q732" s="171">
        <v>0.95070976009448449</v>
      </c>
    </row>
    <row r="733" spans="1:17" ht="25.5" x14ac:dyDescent="0.2">
      <c r="A733" s="11" t="s">
        <v>87</v>
      </c>
      <c r="B733" s="12" t="s">
        <v>218</v>
      </c>
      <c r="C733" s="23">
        <v>12500000</v>
      </c>
      <c r="D733" s="23">
        <v>323384.18</v>
      </c>
      <c r="E733" s="57">
        <v>2.5870734399999998E-2</v>
      </c>
      <c r="F733" s="23">
        <v>20000000</v>
      </c>
      <c r="G733" s="23">
        <v>19984990.5</v>
      </c>
      <c r="H733" s="57">
        <v>0.99924952499999997</v>
      </c>
      <c r="I733" s="23">
        <v>10000000</v>
      </c>
      <c r="J733" s="23">
        <v>4911259.26</v>
      </c>
      <c r="K733" s="57">
        <v>0.49112592599999999</v>
      </c>
      <c r="L733" s="23">
        <v>35593308</v>
      </c>
      <c r="M733" s="23">
        <v>35593307.600000001</v>
      </c>
      <c r="N733" s="57">
        <v>0.99999998876193252</v>
      </c>
      <c r="O733" s="23">
        <v>50000000</v>
      </c>
      <c r="P733" s="23">
        <v>45502422.969999999</v>
      </c>
      <c r="Q733" s="171">
        <v>0.91004845940000001</v>
      </c>
    </row>
    <row r="734" spans="1:17" x14ac:dyDescent="0.2">
      <c r="A734" s="11" t="s">
        <v>88</v>
      </c>
      <c r="B734" s="12" t="s">
        <v>219</v>
      </c>
      <c r="C734" s="23">
        <v>27899489</v>
      </c>
      <c r="D734" s="23">
        <v>27899489</v>
      </c>
      <c r="E734" s="57">
        <v>1</v>
      </c>
      <c r="F734" s="23">
        <v>220000000</v>
      </c>
      <c r="G734" s="23">
        <v>75043207.549999997</v>
      </c>
      <c r="H734" s="57">
        <v>0.34110548886363634</v>
      </c>
      <c r="I734" s="23">
        <v>100107758.33</v>
      </c>
      <c r="J734" s="23">
        <v>24144640.84</v>
      </c>
      <c r="K734" s="57">
        <v>0.24118650984480594</v>
      </c>
      <c r="L734" s="23">
        <v>202983036</v>
      </c>
      <c r="M734" s="23">
        <v>199863848</v>
      </c>
      <c r="N734" s="57">
        <v>0.98463325772701515</v>
      </c>
      <c r="O734" s="23">
        <v>138966047</v>
      </c>
      <c r="P734" s="23">
        <v>135841043</v>
      </c>
      <c r="Q734" s="171">
        <v>0.9775124638898306</v>
      </c>
    </row>
    <row r="735" spans="1:17" ht="38.25" x14ac:dyDescent="0.2">
      <c r="A735" s="11" t="s">
        <v>89</v>
      </c>
      <c r="B735" s="12" t="s">
        <v>220</v>
      </c>
      <c r="C735" s="23">
        <v>3149950</v>
      </c>
      <c r="D735" s="23">
        <v>1696504</v>
      </c>
      <c r="E735" s="57">
        <v>0.53858124732138601</v>
      </c>
      <c r="F735" s="23">
        <v>255400000</v>
      </c>
      <c r="G735" s="23">
        <v>3635045.86</v>
      </c>
      <c r="H735" s="57">
        <v>1.4232755912294439E-2</v>
      </c>
      <c r="I735" s="23">
        <v>101873459</v>
      </c>
      <c r="J735" s="23">
        <v>99517582.5</v>
      </c>
      <c r="K735" s="57">
        <v>0.97687448209646044</v>
      </c>
      <c r="L735" s="23">
        <v>254200663</v>
      </c>
      <c r="M735" s="23">
        <v>254172489.93000001</v>
      </c>
      <c r="N735" s="57">
        <v>0.99988916995861654</v>
      </c>
      <c r="O735" s="23">
        <v>347216400</v>
      </c>
      <c r="P735" s="23">
        <v>290609043.70999998</v>
      </c>
      <c r="Q735" s="171">
        <v>0.83696808016556812</v>
      </c>
    </row>
    <row r="736" spans="1:17" ht="25.5" x14ac:dyDescent="0.2">
      <c r="A736" s="11" t="s">
        <v>90</v>
      </c>
      <c r="B736" s="12" t="s">
        <v>221</v>
      </c>
      <c r="C736" s="23">
        <v>0</v>
      </c>
      <c r="D736" s="23">
        <v>0</v>
      </c>
      <c r="E736" s="57">
        <v>0</v>
      </c>
      <c r="F736" s="23">
        <v>3100000</v>
      </c>
      <c r="G736" s="23">
        <v>0</v>
      </c>
      <c r="H736" s="57">
        <v>0</v>
      </c>
      <c r="I736" s="23">
        <v>2999570</v>
      </c>
      <c r="J736" s="23">
        <v>2848710</v>
      </c>
      <c r="K736" s="57">
        <v>0.94970612454451808</v>
      </c>
      <c r="L736" s="23">
        <v>0</v>
      </c>
      <c r="M736" s="23">
        <v>0</v>
      </c>
      <c r="N736" s="57">
        <v>0</v>
      </c>
      <c r="O736" s="23">
        <v>5000000</v>
      </c>
      <c r="P736" s="23">
        <v>4934668.0999999996</v>
      </c>
      <c r="Q736" s="171">
        <v>0.98693361999999996</v>
      </c>
    </row>
    <row r="737" spans="1:17" ht="25.5" x14ac:dyDescent="0.2">
      <c r="A737" s="11" t="s">
        <v>91</v>
      </c>
      <c r="B737" s="12" t="s">
        <v>222</v>
      </c>
      <c r="C737" s="23">
        <v>1000000</v>
      </c>
      <c r="D737" s="23">
        <v>999209.5</v>
      </c>
      <c r="E737" s="57">
        <v>0.99920949999999997</v>
      </c>
      <c r="F737" s="23">
        <v>5000000</v>
      </c>
      <c r="G737" s="23">
        <v>4045</v>
      </c>
      <c r="H737" s="57">
        <v>8.0900000000000004E-4</v>
      </c>
      <c r="I737" s="23">
        <v>4904800</v>
      </c>
      <c r="J737" s="23">
        <v>4904800</v>
      </c>
      <c r="K737" s="57">
        <v>1</v>
      </c>
      <c r="L737" s="23">
        <v>92635471</v>
      </c>
      <c r="M737" s="23">
        <v>92635470.730000004</v>
      </c>
      <c r="N737" s="57">
        <v>0.99999999708534981</v>
      </c>
      <c r="O737" s="23">
        <v>99506811</v>
      </c>
      <c r="P737" s="23">
        <v>92367442.25</v>
      </c>
      <c r="Q737" s="171">
        <v>0.92825246153250751</v>
      </c>
    </row>
    <row r="738" spans="1:17" ht="25.5" x14ac:dyDescent="0.2">
      <c r="A738" s="11" t="s">
        <v>92</v>
      </c>
      <c r="B738" s="12" t="s">
        <v>223</v>
      </c>
      <c r="C738" s="23">
        <v>12492963</v>
      </c>
      <c r="D738" s="23">
        <v>6390733</v>
      </c>
      <c r="E738" s="57">
        <v>0.5115466202853558</v>
      </c>
      <c r="F738" s="23">
        <v>12000000</v>
      </c>
      <c r="G738" s="23">
        <v>9110004</v>
      </c>
      <c r="H738" s="57">
        <v>0.75916700000000004</v>
      </c>
      <c r="I738" s="23">
        <v>11679435</v>
      </c>
      <c r="J738" s="23">
        <v>11679415</v>
      </c>
      <c r="K738" s="57">
        <v>0.99999828758839793</v>
      </c>
      <c r="L738" s="23">
        <v>13279473</v>
      </c>
      <c r="M738" s="23">
        <v>13279472.220000001</v>
      </c>
      <c r="N738" s="57">
        <v>0.9999999412627294</v>
      </c>
      <c r="O738" s="23">
        <v>34430827</v>
      </c>
      <c r="P738" s="23">
        <v>33911463.100000001</v>
      </c>
      <c r="Q738" s="171">
        <v>0.98491572973254471</v>
      </c>
    </row>
    <row r="739" spans="1:17" ht="25.5" x14ac:dyDescent="0.2">
      <c r="A739" s="29" t="s">
        <v>49</v>
      </c>
      <c r="B739" s="30" t="s">
        <v>50</v>
      </c>
      <c r="C739" s="17">
        <v>272369805</v>
      </c>
      <c r="D739" s="17">
        <v>169421968.57999998</v>
      </c>
      <c r="E739" s="56">
        <v>0.62202918778019456</v>
      </c>
      <c r="F739" s="17">
        <v>243000000</v>
      </c>
      <c r="G739" s="17">
        <v>173718113.97</v>
      </c>
      <c r="H739" s="56">
        <v>0.71488935790123453</v>
      </c>
      <c r="I739" s="17">
        <v>87798946</v>
      </c>
      <c r="J739" s="17">
        <v>68651772.079999998</v>
      </c>
      <c r="K739" s="56">
        <v>0.78192023034080615</v>
      </c>
      <c r="L739" s="17">
        <v>128236772</v>
      </c>
      <c r="M739" s="17">
        <v>123683636.80000001</v>
      </c>
      <c r="N739" s="56">
        <v>0.96449430901145894</v>
      </c>
      <c r="O739" s="17">
        <v>187113756</v>
      </c>
      <c r="P739" s="17">
        <v>159196084.78</v>
      </c>
      <c r="Q739" s="58">
        <v>0.85079840297791898</v>
      </c>
    </row>
    <row r="740" spans="1:17" x14ac:dyDescent="0.2">
      <c r="A740" s="11" t="s">
        <v>93</v>
      </c>
      <c r="B740" s="12" t="s">
        <v>224</v>
      </c>
      <c r="C740" s="23">
        <v>211187805</v>
      </c>
      <c r="D740" s="23">
        <v>109897309.34999999</v>
      </c>
      <c r="E740" s="57">
        <v>0.52037715601049972</v>
      </c>
      <c r="F740" s="23">
        <v>85000000</v>
      </c>
      <c r="G740" s="23">
        <v>31662711.23</v>
      </c>
      <c r="H740" s="57">
        <v>0.37250248505882355</v>
      </c>
      <c r="I740" s="23">
        <v>26320000</v>
      </c>
      <c r="J740" s="23">
        <v>24753306.620000001</v>
      </c>
      <c r="K740" s="57">
        <v>0.94047517553191495</v>
      </c>
      <c r="L740" s="23">
        <v>41909467</v>
      </c>
      <c r="M740" s="23">
        <v>41849066.130000003</v>
      </c>
      <c r="N740" s="57">
        <v>0.99855877742372634</v>
      </c>
      <c r="O740" s="23">
        <v>87131866</v>
      </c>
      <c r="P740" s="23">
        <v>71259535.090000004</v>
      </c>
      <c r="Q740" s="171">
        <v>0.8178355217366744</v>
      </c>
    </row>
    <row r="741" spans="1:17" x14ac:dyDescent="0.2">
      <c r="A741" s="11" t="s">
        <v>51</v>
      </c>
      <c r="B741" s="12" t="s">
        <v>225</v>
      </c>
      <c r="C741" s="23">
        <v>61182000</v>
      </c>
      <c r="D741" s="23">
        <v>59524659.229999997</v>
      </c>
      <c r="E741" s="57">
        <v>0.97291130119969915</v>
      </c>
      <c r="F741" s="23">
        <v>158000000</v>
      </c>
      <c r="G741" s="23">
        <v>142055402.74000001</v>
      </c>
      <c r="H741" s="57">
        <v>0.8990848274683545</v>
      </c>
      <c r="I741" s="23">
        <v>61478946</v>
      </c>
      <c r="J741" s="23">
        <v>43898465.460000001</v>
      </c>
      <c r="K741" s="57">
        <v>0.71404063205637913</v>
      </c>
      <c r="L741" s="23">
        <v>86327305</v>
      </c>
      <c r="M741" s="23">
        <v>81834570.670000002</v>
      </c>
      <c r="N741" s="57">
        <v>0.94795697224649844</v>
      </c>
      <c r="O741" s="23">
        <v>99981890</v>
      </c>
      <c r="P741" s="23">
        <v>87936549.689999998</v>
      </c>
      <c r="Q741" s="171">
        <v>0.8795247788374474</v>
      </c>
    </row>
    <row r="742" spans="1:17" ht="38.25" hidden="1" x14ac:dyDescent="0.2">
      <c r="A742" s="25" t="s">
        <v>113</v>
      </c>
      <c r="B742" s="30" t="s">
        <v>114</v>
      </c>
      <c r="C742" s="17">
        <v>0</v>
      </c>
      <c r="D742" s="17">
        <v>0</v>
      </c>
      <c r="E742" s="56">
        <v>0</v>
      </c>
      <c r="F742" s="17">
        <v>0</v>
      </c>
      <c r="G742" s="17">
        <v>0</v>
      </c>
      <c r="H742" s="56">
        <v>0</v>
      </c>
      <c r="I742" s="17">
        <v>0</v>
      </c>
      <c r="J742" s="17">
        <v>0</v>
      </c>
      <c r="K742" s="56">
        <v>0</v>
      </c>
      <c r="L742" s="17">
        <v>0</v>
      </c>
      <c r="M742" s="17">
        <v>0</v>
      </c>
      <c r="N742" s="56">
        <v>0</v>
      </c>
      <c r="O742" s="17"/>
      <c r="P742" s="17"/>
      <c r="Q742" s="58"/>
    </row>
    <row r="743" spans="1:17" hidden="1" x14ac:dyDescent="0.2">
      <c r="A743" s="34" t="s">
        <v>115</v>
      </c>
      <c r="B743" s="35" t="s">
        <v>116</v>
      </c>
      <c r="C743" s="23">
        <v>0</v>
      </c>
      <c r="D743" s="23">
        <v>0</v>
      </c>
      <c r="E743" s="57">
        <v>0</v>
      </c>
      <c r="F743" s="23">
        <v>0</v>
      </c>
      <c r="G743" s="23">
        <v>0</v>
      </c>
      <c r="H743" s="57">
        <v>0</v>
      </c>
      <c r="I743" s="23">
        <v>0</v>
      </c>
      <c r="J743" s="23">
        <v>0</v>
      </c>
      <c r="K743" s="57">
        <v>0</v>
      </c>
      <c r="L743" s="23">
        <v>0</v>
      </c>
      <c r="M743" s="23">
        <v>0</v>
      </c>
      <c r="N743" s="57">
        <v>0</v>
      </c>
      <c r="O743" s="23"/>
      <c r="P743" s="23"/>
      <c r="Q743" s="171"/>
    </row>
    <row r="744" spans="1:17" ht="25.5" hidden="1" x14ac:dyDescent="0.2">
      <c r="A744" s="11" t="s">
        <v>226</v>
      </c>
      <c r="B744" s="12" t="s">
        <v>227</v>
      </c>
      <c r="C744" s="23">
        <v>0</v>
      </c>
      <c r="D744" s="23">
        <v>0</v>
      </c>
      <c r="E744" s="57">
        <v>0</v>
      </c>
      <c r="F744" s="23">
        <v>0</v>
      </c>
      <c r="G744" s="23">
        <v>0</v>
      </c>
      <c r="H744" s="57">
        <v>0</v>
      </c>
      <c r="I744" s="23">
        <v>0</v>
      </c>
      <c r="J744" s="23">
        <v>0</v>
      </c>
      <c r="K744" s="57">
        <v>0</v>
      </c>
      <c r="L744" s="23">
        <v>0</v>
      </c>
      <c r="M744" s="23">
        <v>0</v>
      </c>
      <c r="N744" s="57">
        <v>0</v>
      </c>
      <c r="O744" s="23"/>
      <c r="P744" s="23"/>
      <c r="Q744" s="171"/>
    </row>
    <row r="745" spans="1:17" ht="25.5" x14ac:dyDescent="0.2">
      <c r="A745" s="29" t="s">
        <v>52</v>
      </c>
      <c r="B745" s="30" t="s">
        <v>53</v>
      </c>
      <c r="C745" s="17">
        <v>1671024403</v>
      </c>
      <c r="D745" s="17">
        <v>970401292.33999991</v>
      </c>
      <c r="E745" s="56">
        <v>0.58072239435751671</v>
      </c>
      <c r="F745" s="17">
        <v>1422500000</v>
      </c>
      <c r="G745" s="17">
        <v>929047018.89999998</v>
      </c>
      <c r="H745" s="56">
        <v>0.65310862488576449</v>
      </c>
      <c r="I745" s="17">
        <v>1138393333</v>
      </c>
      <c r="J745" s="17">
        <v>1064841796.11</v>
      </c>
      <c r="K745" s="56">
        <v>0.93539004950409355</v>
      </c>
      <c r="L745" s="17">
        <v>1196957416</v>
      </c>
      <c r="M745" s="17">
        <v>1122295235.1099999</v>
      </c>
      <c r="N745" s="56">
        <v>0.93762336078796638</v>
      </c>
      <c r="O745" s="17">
        <v>1321985905</v>
      </c>
      <c r="P745" s="17">
        <v>1271188742.21</v>
      </c>
      <c r="Q745" s="58">
        <v>0.96157511014461239</v>
      </c>
    </row>
    <row r="746" spans="1:17" ht="25.5" x14ac:dyDescent="0.2">
      <c r="A746" s="11" t="s">
        <v>94</v>
      </c>
      <c r="B746" s="12" t="s">
        <v>228</v>
      </c>
      <c r="C746" s="23">
        <v>12936000</v>
      </c>
      <c r="D746" s="23">
        <v>10005050.689999999</v>
      </c>
      <c r="E746" s="57">
        <v>0.77342692408781688</v>
      </c>
      <c r="F746" s="23">
        <v>170000000</v>
      </c>
      <c r="G746" s="23">
        <v>42441951.579999998</v>
      </c>
      <c r="H746" s="57">
        <v>0.24965853870588234</v>
      </c>
      <c r="I746" s="23">
        <v>50400000</v>
      </c>
      <c r="J746" s="23">
        <v>48053970.659999996</v>
      </c>
      <c r="K746" s="57">
        <v>0.95345179880952369</v>
      </c>
      <c r="L746" s="23">
        <v>12563529</v>
      </c>
      <c r="M746" s="23">
        <v>12563528.810000001</v>
      </c>
      <c r="N746" s="57">
        <v>0.9999999848768607</v>
      </c>
      <c r="O746" s="23">
        <v>43795819</v>
      </c>
      <c r="P746" s="23">
        <v>43174554.630000003</v>
      </c>
      <c r="Q746" s="171">
        <v>0.98581452786623314</v>
      </c>
    </row>
    <row r="747" spans="1:17" ht="25.5" x14ac:dyDescent="0.2">
      <c r="A747" s="11" t="s">
        <v>117</v>
      </c>
      <c r="B747" s="12" t="s">
        <v>229</v>
      </c>
      <c r="C747" s="23">
        <v>30000000</v>
      </c>
      <c r="D747" s="23">
        <v>28340041</v>
      </c>
      <c r="E747" s="57">
        <v>0.94466803333333338</v>
      </c>
      <c r="F747" s="23">
        <v>21500000</v>
      </c>
      <c r="G747" s="23">
        <v>4794800</v>
      </c>
      <c r="H747" s="57">
        <v>0.22301395348837208</v>
      </c>
      <c r="I747" s="23">
        <v>20855700</v>
      </c>
      <c r="J747" s="23">
        <v>19102635</v>
      </c>
      <c r="K747" s="57">
        <v>0.9159431234626505</v>
      </c>
      <c r="L747" s="23">
        <v>12510027</v>
      </c>
      <c r="M747" s="23">
        <v>12510026.76</v>
      </c>
      <c r="N747" s="57">
        <v>0.9999999808153891</v>
      </c>
      <c r="O747" s="23">
        <v>12534500</v>
      </c>
      <c r="P747" s="23">
        <v>11799086.98</v>
      </c>
      <c r="Q747" s="171">
        <v>0.9413288906617735</v>
      </c>
    </row>
    <row r="748" spans="1:17" ht="25.5" x14ac:dyDescent="0.2">
      <c r="A748" s="11" t="s">
        <v>54</v>
      </c>
      <c r="B748" s="12" t="s">
        <v>230</v>
      </c>
      <c r="C748" s="23">
        <v>127213435</v>
      </c>
      <c r="D748" s="23">
        <v>105581182.40000001</v>
      </c>
      <c r="E748" s="57">
        <v>0.82995308160651438</v>
      </c>
      <c r="F748" s="23">
        <v>226500000</v>
      </c>
      <c r="G748" s="23">
        <v>204466293.97999999</v>
      </c>
      <c r="H748" s="57">
        <v>0.90272094472406172</v>
      </c>
      <c r="I748" s="23">
        <v>178932000</v>
      </c>
      <c r="J748" s="23">
        <v>168061866.62</v>
      </c>
      <c r="K748" s="57">
        <v>0.93924991963427451</v>
      </c>
      <c r="L748" s="23">
        <v>71495091</v>
      </c>
      <c r="M748" s="23">
        <v>70333882.200000003</v>
      </c>
      <c r="N748" s="57">
        <v>0.98375820236385181</v>
      </c>
      <c r="O748" s="23">
        <v>160617217</v>
      </c>
      <c r="P748" s="23">
        <v>157933631.15000001</v>
      </c>
      <c r="Q748" s="171">
        <v>0.98329204116393076</v>
      </c>
    </row>
    <row r="749" spans="1:17" x14ac:dyDescent="0.2">
      <c r="A749" s="11" t="s">
        <v>95</v>
      </c>
      <c r="B749" s="12" t="s">
        <v>231</v>
      </c>
      <c r="C749" s="23">
        <v>356962025</v>
      </c>
      <c r="D749" s="23">
        <v>297737130.19999999</v>
      </c>
      <c r="E749" s="57">
        <v>0.83408628746993463</v>
      </c>
      <c r="F749" s="23">
        <v>377000000</v>
      </c>
      <c r="G749" s="23">
        <v>310474208.52999997</v>
      </c>
      <c r="H749" s="57">
        <v>0.82353901466843493</v>
      </c>
      <c r="I749" s="23">
        <v>380000000</v>
      </c>
      <c r="J749" s="23">
        <v>369326169.33999997</v>
      </c>
      <c r="K749" s="57">
        <v>0.97191097194736831</v>
      </c>
      <c r="L749" s="23">
        <v>591840787</v>
      </c>
      <c r="M749" s="23">
        <v>569995867.95000005</v>
      </c>
      <c r="N749" s="57">
        <v>0.96308987225985165</v>
      </c>
      <c r="O749" s="23">
        <v>405319966</v>
      </c>
      <c r="P749" s="23">
        <v>373203031.05000001</v>
      </c>
      <c r="Q749" s="171">
        <v>0.92076152757300889</v>
      </c>
    </row>
    <row r="750" spans="1:17" x14ac:dyDescent="0.2">
      <c r="A750" s="11" t="s">
        <v>55</v>
      </c>
      <c r="B750" s="12" t="s">
        <v>232</v>
      </c>
      <c r="C750" s="23">
        <v>301914965</v>
      </c>
      <c r="D750" s="23">
        <v>183544103.81999999</v>
      </c>
      <c r="E750" s="57">
        <v>0.60793311063597</v>
      </c>
      <c r="F750" s="23">
        <v>172000000</v>
      </c>
      <c r="G750" s="23">
        <v>41603036</v>
      </c>
      <c r="H750" s="57">
        <v>0.24187811627906977</v>
      </c>
      <c r="I750" s="23">
        <v>254201000</v>
      </c>
      <c r="J750" s="23">
        <v>244835342.72</v>
      </c>
      <c r="K750" s="57">
        <v>0.96315648923489683</v>
      </c>
      <c r="L750" s="23">
        <v>219471473</v>
      </c>
      <c r="M750" s="23">
        <v>219447732.81</v>
      </c>
      <c r="N750" s="57">
        <v>0.9998918301787677</v>
      </c>
      <c r="O750" s="23">
        <v>227931473</v>
      </c>
      <c r="P750" s="23">
        <v>227118111.34</v>
      </c>
      <c r="Q750" s="171">
        <v>0.99643155177609022</v>
      </c>
    </row>
    <row r="751" spans="1:17" ht="25.5" x14ac:dyDescent="0.2">
      <c r="A751" s="11" t="s">
        <v>96</v>
      </c>
      <c r="B751" s="12" t="s">
        <v>233</v>
      </c>
      <c r="C751" s="23">
        <v>680042000</v>
      </c>
      <c r="D751" s="23">
        <v>215246030.08000001</v>
      </c>
      <c r="E751" s="57">
        <v>0.31651872984315677</v>
      </c>
      <c r="F751" s="23">
        <v>307500000</v>
      </c>
      <c r="G751" s="23">
        <v>237052536.90000001</v>
      </c>
      <c r="H751" s="57">
        <v>0.77090255902439031</v>
      </c>
      <c r="I751" s="23">
        <v>105533000</v>
      </c>
      <c r="J751" s="23">
        <v>92416961.140000001</v>
      </c>
      <c r="K751" s="57">
        <v>0.87571623226857953</v>
      </c>
      <c r="L751" s="23">
        <v>81820003</v>
      </c>
      <c r="M751" s="23">
        <v>71183558.700000003</v>
      </c>
      <c r="N751" s="57">
        <v>0.87000190772420283</v>
      </c>
      <c r="O751" s="23">
        <v>348314259</v>
      </c>
      <c r="P751" s="23">
        <v>343222933.88999999</v>
      </c>
      <c r="Q751" s="171">
        <v>0.98538295525248643</v>
      </c>
    </row>
    <row r="752" spans="1:17" ht="25.5" x14ac:dyDescent="0.2">
      <c r="A752" s="11" t="s">
        <v>132</v>
      </c>
      <c r="B752" s="12" t="s">
        <v>234</v>
      </c>
      <c r="C752" s="23">
        <v>147355978</v>
      </c>
      <c r="D752" s="23">
        <v>120082806.34999999</v>
      </c>
      <c r="E752" s="57">
        <v>0.81491642198594749</v>
      </c>
      <c r="F752" s="23">
        <v>110000000</v>
      </c>
      <c r="G752" s="23">
        <v>56115839.469999999</v>
      </c>
      <c r="H752" s="57">
        <v>0.51014399518181819</v>
      </c>
      <c r="I752" s="23">
        <v>93055000</v>
      </c>
      <c r="J752" s="23">
        <v>82602067.260000005</v>
      </c>
      <c r="K752" s="57">
        <v>0.88766930589436366</v>
      </c>
      <c r="L752" s="23">
        <v>179950081</v>
      </c>
      <c r="M752" s="23">
        <v>138962933.84999999</v>
      </c>
      <c r="N752" s="57">
        <v>0.77223046012410512</v>
      </c>
      <c r="O752" s="23">
        <v>73015001</v>
      </c>
      <c r="P752" s="23">
        <v>64387444.119999997</v>
      </c>
      <c r="Q752" s="171">
        <v>0.88183857067946891</v>
      </c>
    </row>
    <row r="753" spans="1:17" ht="25.5" x14ac:dyDescent="0.2">
      <c r="A753" s="11" t="s">
        <v>56</v>
      </c>
      <c r="B753" s="12" t="s">
        <v>235</v>
      </c>
      <c r="C753" s="23">
        <v>14600000</v>
      </c>
      <c r="D753" s="23">
        <v>9864947.8000000007</v>
      </c>
      <c r="E753" s="57">
        <v>0.67568135616438363</v>
      </c>
      <c r="F753" s="23">
        <v>38000000</v>
      </c>
      <c r="G753" s="23">
        <v>32098352.440000001</v>
      </c>
      <c r="H753" s="57">
        <v>0.84469348526315791</v>
      </c>
      <c r="I753" s="23">
        <v>55416633</v>
      </c>
      <c r="J753" s="23">
        <v>40442783.369999997</v>
      </c>
      <c r="K753" s="57">
        <v>0.72979503049201844</v>
      </c>
      <c r="L753" s="23">
        <v>27306425</v>
      </c>
      <c r="M753" s="23">
        <v>27297704.030000001</v>
      </c>
      <c r="N753" s="57">
        <v>0.99968062571354543</v>
      </c>
      <c r="O753" s="23">
        <v>50457670</v>
      </c>
      <c r="P753" s="23">
        <v>50349949.049999997</v>
      </c>
      <c r="Q753" s="171">
        <v>0.99786512238872693</v>
      </c>
    </row>
    <row r="754" spans="1:17" x14ac:dyDescent="0.2">
      <c r="A754" s="11"/>
      <c r="B754" s="12"/>
      <c r="C754" s="23"/>
      <c r="D754" s="23"/>
      <c r="E754" s="57">
        <v>0</v>
      </c>
      <c r="F754" s="23"/>
      <c r="G754" s="23"/>
      <c r="H754" s="57">
        <v>0</v>
      </c>
      <c r="I754" s="23"/>
      <c r="J754" s="23"/>
      <c r="K754" s="57">
        <v>0</v>
      </c>
      <c r="L754" s="23"/>
      <c r="M754" s="23"/>
      <c r="N754" s="57">
        <v>0</v>
      </c>
      <c r="O754" s="23"/>
      <c r="P754" s="23"/>
      <c r="Q754" s="171"/>
    </row>
    <row r="755" spans="1:17" hidden="1" x14ac:dyDescent="0.2">
      <c r="A755" s="29">
        <v>3</v>
      </c>
      <c r="B755" s="12"/>
      <c r="C755" s="17">
        <v>0</v>
      </c>
      <c r="D755" s="17">
        <v>0</v>
      </c>
      <c r="E755" s="56">
        <v>0</v>
      </c>
      <c r="F755" s="17">
        <v>0</v>
      </c>
      <c r="G755" s="17">
        <v>0</v>
      </c>
      <c r="H755" s="56">
        <v>0</v>
      </c>
      <c r="I755" s="17">
        <v>0</v>
      </c>
      <c r="J755" s="17">
        <v>0</v>
      </c>
      <c r="K755" s="56">
        <v>0</v>
      </c>
      <c r="L755" s="17">
        <v>0</v>
      </c>
      <c r="M755" s="17">
        <v>0</v>
      </c>
      <c r="N755" s="56">
        <v>0</v>
      </c>
      <c r="O755" s="17"/>
      <c r="P755" s="17"/>
      <c r="Q755" s="58"/>
    </row>
    <row r="756" spans="1:17" hidden="1" x14ac:dyDescent="0.2">
      <c r="A756" s="29" t="s">
        <v>271</v>
      </c>
      <c r="B756" s="12"/>
      <c r="C756" s="17">
        <v>0</v>
      </c>
      <c r="D756" s="17">
        <v>0</v>
      </c>
      <c r="E756" s="56">
        <v>0</v>
      </c>
      <c r="F756" s="17">
        <v>0</v>
      </c>
      <c r="G756" s="17">
        <v>0</v>
      </c>
      <c r="H756" s="56">
        <v>0</v>
      </c>
      <c r="I756" s="17">
        <v>0</v>
      </c>
      <c r="J756" s="17">
        <v>0</v>
      </c>
      <c r="K756" s="56">
        <v>0</v>
      </c>
      <c r="L756" s="17">
        <v>0</v>
      </c>
      <c r="M756" s="17">
        <v>0</v>
      </c>
      <c r="N756" s="56">
        <v>0</v>
      </c>
      <c r="O756" s="17"/>
      <c r="P756" s="17"/>
      <c r="Q756" s="58"/>
    </row>
    <row r="757" spans="1:17" hidden="1" x14ac:dyDescent="0.2">
      <c r="A757" s="11" t="s">
        <v>236</v>
      </c>
      <c r="B757" s="12" t="s">
        <v>237</v>
      </c>
      <c r="C757" s="23">
        <v>0</v>
      </c>
      <c r="D757" s="23">
        <v>0</v>
      </c>
      <c r="E757" s="57">
        <v>0</v>
      </c>
      <c r="F757" s="23">
        <v>0</v>
      </c>
      <c r="G757" s="23">
        <v>0</v>
      </c>
      <c r="H757" s="57">
        <v>0</v>
      </c>
      <c r="I757" s="23">
        <v>0</v>
      </c>
      <c r="J757" s="23">
        <v>0</v>
      </c>
      <c r="K757" s="57">
        <v>0</v>
      </c>
      <c r="L757" s="23">
        <v>0</v>
      </c>
      <c r="M757" s="23">
        <v>0</v>
      </c>
      <c r="N757" s="57">
        <v>0</v>
      </c>
      <c r="O757" s="23"/>
      <c r="P757" s="23"/>
      <c r="Q757" s="171"/>
    </row>
    <row r="758" spans="1:17" x14ac:dyDescent="0.2">
      <c r="A758" s="20">
        <v>5</v>
      </c>
      <c r="B758" s="21" t="s">
        <v>57</v>
      </c>
      <c r="C758" s="17">
        <v>2329992200</v>
      </c>
      <c r="D758" s="17">
        <v>1222344340.26</v>
      </c>
      <c r="E758" s="56">
        <v>0.52461306104801553</v>
      </c>
      <c r="F758" s="17">
        <v>948268757.36000001</v>
      </c>
      <c r="G758" s="17">
        <v>535146817.33999997</v>
      </c>
      <c r="H758" s="56">
        <v>0.56434087191679694</v>
      </c>
      <c r="I758" s="17">
        <v>3132683933</v>
      </c>
      <c r="J758" s="17">
        <v>2244993503.29</v>
      </c>
      <c r="K758" s="56">
        <v>0.71663581494482032</v>
      </c>
      <c r="L758" s="17">
        <v>1775926282.7</v>
      </c>
      <c r="M758" s="17">
        <v>1370132140.1600001</v>
      </c>
      <c r="N758" s="56">
        <v>0.77150282278436833</v>
      </c>
      <c r="O758" s="17">
        <v>1391657015</v>
      </c>
      <c r="P758" s="17">
        <v>1138677306.3800001</v>
      </c>
      <c r="Q758" s="58">
        <v>0.81821691272112773</v>
      </c>
    </row>
    <row r="759" spans="1:17" ht="25.5" x14ac:dyDescent="0.2">
      <c r="A759" s="20" t="s">
        <v>58</v>
      </c>
      <c r="B759" s="21" t="s">
        <v>59</v>
      </c>
      <c r="C759" s="17">
        <v>1532057000</v>
      </c>
      <c r="D759" s="17">
        <v>1031185704.9</v>
      </c>
      <c r="E759" s="56">
        <v>0.67307267608189514</v>
      </c>
      <c r="F759" s="17">
        <v>645952157.36000001</v>
      </c>
      <c r="G759" s="17">
        <v>413496817.33999997</v>
      </c>
      <c r="H759" s="56">
        <v>0.6401353608446132</v>
      </c>
      <c r="I759" s="17">
        <v>1921758000</v>
      </c>
      <c r="J759" s="17">
        <v>1386146364.6300001</v>
      </c>
      <c r="K759" s="56">
        <v>0.72129079968965926</v>
      </c>
      <c r="L759" s="17">
        <v>960816526.69000006</v>
      </c>
      <c r="M759" s="17">
        <v>957134670.68000007</v>
      </c>
      <c r="N759" s="56">
        <v>0.99616799263155487</v>
      </c>
      <c r="O759" s="17">
        <v>1132951587</v>
      </c>
      <c r="P759" s="17">
        <v>961640378.88</v>
      </c>
      <c r="Q759" s="58">
        <v>0.84879211955241296</v>
      </c>
    </row>
    <row r="760" spans="1:17" ht="25.5" x14ac:dyDescent="0.2">
      <c r="A760" s="11" t="s">
        <v>97</v>
      </c>
      <c r="B760" s="12" t="s">
        <v>238</v>
      </c>
      <c r="C760" s="23">
        <v>13454540</v>
      </c>
      <c r="D760" s="23">
        <v>12597365</v>
      </c>
      <c r="E760" s="57">
        <v>0.93629102146933307</v>
      </c>
      <c r="F760" s="23">
        <v>0</v>
      </c>
      <c r="G760" s="23">
        <v>0</v>
      </c>
      <c r="H760" s="57">
        <v>0</v>
      </c>
      <c r="I760" s="23">
        <v>7307077</v>
      </c>
      <c r="J760" s="23">
        <v>0</v>
      </c>
      <c r="K760" s="57">
        <v>0</v>
      </c>
      <c r="L760" s="23">
        <v>0</v>
      </c>
      <c r="M760" s="23">
        <v>0</v>
      </c>
      <c r="N760" s="57">
        <v>0</v>
      </c>
      <c r="O760" s="23">
        <v>51901459</v>
      </c>
      <c r="P760" s="23">
        <v>30814948.73</v>
      </c>
      <c r="Q760" s="171">
        <v>0.59372027923145665</v>
      </c>
    </row>
    <row r="761" spans="1:17" x14ac:dyDescent="0.2">
      <c r="A761" s="11" t="s">
        <v>119</v>
      </c>
      <c r="B761" s="12" t="s">
        <v>239</v>
      </c>
      <c r="C761" s="23">
        <v>491800000</v>
      </c>
      <c r="D761" s="23">
        <v>365933450</v>
      </c>
      <c r="E761" s="57">
        <v>0.74406964213094751</v>
      </c>
      <c r="F761" s="23">
        <v>0</v>
      </c>
      <c r="G761" s="23">
        <v>0</v>
      </c>
      <c r="H761" s="57">
        <v>0</v>
      </c>
      <c r="I761" s="23">
        <v>697438082</v>
      </c>
      <c r="J761" s="23">
        <v>478837571.10000002</v>
      </c>
      <c r="K761" s="57">
        <v>0.68656642569167881</v>
      </c>
      <c r="L761" s="23">
        <v>660254416.70000005</v>
      </c>
      <c r="M761" s="23">
        <v>659732260.74000001</v>
      </c>
      <c r="N761" s="57">
        <v>0.99920915945915245</v>
      </c>
      <c r="O761" s="23">
        <v>273600000</v>
      </c>
      <c r="P761" s="23">
        <v>247162923.19999999</v>
      </c>
      <c r="Q761" s="171">
        <v>0.90337325730994145</v>
      </c>
    </row>
    <row r="762" spans="1:17" x14ac:dyDescent="0.2">
      <c r="A762" s="11" t="s">
        <v>144</v>
      </c>
      <c r="B762" s="12" t="s">
        <v>240</v>
      </c>
      <c r="C762" s="23">
        <v>204190000</v>
      </c>
      <c r="D762" s="23">
        <v>52205341.009999998</v>
      </c>
      <c r="E762" s="57">
        <v>0.25567040996131052</v>
      </c>
      <c r="F762" s="23">
        <v>36930273.380000003</v>
      </c>
      <c r="G762" s="23">
        <v>31574995.43</v>
      </c>
      <c r="H762" s="57">
        <v>0.85498948532289465</v>
      </c>
      <c r="I762" s="23">
        <v>84761051</v>
      </c>
      <c r="J762" s="23">
        <v>76820380.650000006</v>
      </c>
      <c r="K762" s="57">
        <v>0.90631699045355163</v>
      </c>
      <c r="L762" s="23">
        <v>10491000</v>
      </c>
      <c r="M762" s="23">
        <v>10491000</v>
      </c>
      <c r="N762" s="57">
        <v>1</v>
      </c>
      <c r="O762" s="23">
        <v>89053695</v>
      </c>
      <c r="P762" s="23">
        <v>66748541.049999997</v>
      </c>
      <c r="Q762" s="171">
        <v>0.74953140405909036</v>
      </c>
    </row>
    <row r="763" spans="1:17" x14ac:dyDescent="0.2">
      <c r="A763" s="11" t="s">
        <v>60</v>
      </c>
      <c r="B763" s="12" t="s">
        <v>241</v>
      </c>
      <c r="C763" s="23">
        <v>59275000</v>
      </c>
      <c r="D763" s="23">
        <v>49007959.549999997</v>
      </c>
      <c r="E763" s="57">
        <v>0.82678970139181773</v>
      </c>
      <c r="F763" s="23">
        <v>128028358.8</v>
      </c>
      <c r="G763" s="23">
        <v>96289582.739999995</v>
      </c>
      <c r="H763" s="57">
        <v>0.75209573599564095</v>
      </c>
      <c r="I763" s="23">
        <v>213613000</v>
      </c>
      <c r="J763" s="23">
        <v>188537984.24000001</v>
      </c>
      <c r="K763" s="57">
        <v>0.88261474835333065</v>
      </c>
      <c r="L763" s="23">
        <v>31931965</v>
      </c>
      <c r="M763" s="23">
        <v>31931964.760000002</v>
      </c>
      <c r="N763" s="57">
        <v>0.99999999248402038</v>
      </c>
      <c r="O763" s="23">
        <v>119065249</v>
      </c>
      <c r="P763" s="23">
        <v>99015029.049999997</v>
      </c>
      <c r="Q763" s="171">
        <v>0.83160309058774984</v>
      </c>
    </row>
    <row r="764" spans="1:17" ht="25.5" x14ac:dyDescent="0.2">
      <c r="A764" s="11" t="s">
        <v>61</v>
      </c>
      <c r="B764" s="12" t="s">
        <v>242</v>
      </c>
      <c r="C764" s="23">
        <v>480495460</v>
      </c>
      <c r="D764" s="23">
        <v>311384354.82999998</v>
      </c>
      <c r="E764" s="57">
        <v>0.64804848484936772</v>
      </c>
      <c r="F764" s="23">
        <v>200935291.18000001</v>
      </c>
      <c r="G764" s="23">
        <v>109215312.84</v>
      </c>
      <c r="H764" s="57">
        <v>0.5435347479212288</v>
      </c>
      <c r="I764" s="23">
        <v>298805431</v>
      </c>
      <c r="J764" s="23">
        <v>158025521.38</v>
      </c>
      <c r="K764" s="57">
        <v>0.52885759422491885</v>
      </c>
      <c r="L764" s="23">
        <v>150261396.99000001</v>
      </c>
      <c r="M764" s="23">
        <v>148658418.84</v>
      </c>
      <c r="N764" s="57">
        <v>0.98933206943293173</v>
      </c>
      <c r="O764" s="23">
        <v>217847000</v>
      </c>
      <c r="P764" s="23">
        <v>170453279.69</v>
      </c>
      <c r="Q764" s="171">
        <v>0.78244492552112266</v>
      </c>
    </row>
    <row r="765" spans="1:17" ht="25.5" x14ac:dyDescent="0.2">
      <c r="A765" s="11" t="s">
        <v>120</v>
      </c>
      <c r="B765" s="12" t="s">
        <v>243</v>
      </c>
      <c r="C765" s="23">
        <v>49242000</v>
      </c>
      <c r="D765" s="23">
        <v>25516427.98</v>
      </c>
      <c r="E765" s="57">
        <v>0.51818423256569601</v>
      </c>
      <c r="F765" s="23">
        <v>8000000</v>
      </c>
      <c r="G765" s="23">
        <v>0</v>
      </c>
      <c r="H765" s="57">
        <v>0</v>
      </c>
      <c r="I765" s="23">
        <v>15996593</v>
      </c>
      <c r="J765" s="23">
        <v>14353719.539999999</v>
      </c>
      <c r="K765" s="57">
        <v>0.8972985397578096</v>
      </c>
      <c r="L765" s="23">
        <v>34658733</v>
      </c>
      <c r="M765" s="23">
        <v>33102012.16</v>
      </c>
      <c r="N765" s="57">
        <v>0.95508431193950449</v>
      </c>
      <c r="O765" s="23">
        <v>47110000</v>
      </c>
      <c r="P765" s="23">
        <v>32658520</v>
      </c>
      <c r="Q765" s="171">
        <v>0.69323965187858205</v>
      </c>
    </row>
    <row r="766" spans="1:17" ht="38.25" x14ac:dyDescent="0.2">
      <c r="A766" s="11" t="s">
        <v>244</v>
      </c>
      <c r="B766" s="12" t="s">
        <v>245</v>
      </c>
      <c r="C766" s="23">
        <v>0</v>
      </c>
      <c r="D766" s="23">
        <v>0</v>
      </c>
      <c r="E766" s="57">
        <v>0</v>
      </c>
      <c r="F766" s="23">
        <v>2000000</v>
      </c>
      <c r="G766" s="23">
        <v>1949873.54</v>
      </c>
      <c r="H766" s="57">
        <v>0.97493677000000001</v>
      </c>
      <c r="I766" s="23">
        <v>14791766</v>
      </c>
      <c r="J766" s="23">
        <v>14791765.6</v>
      </c>
      <c r="K766" s="57">
        <v>0.99999997295792808</v>
      </c>
      <c r="L766" s="23">
        <v>0</v>
      </c>
      <c r="M766" s="23">
        <v>0</v>
      </c>
      <c r="N766" s="57">
        <v>0</v>
      </c>
      <c r="O766" s="23">
        <v>7430000</v>
      </c>
      <c r="P766" s="23">
        <v>7372220.1900000004</v>
      </c>
      <c r="Q766" s="171">
        <v>0.99222344414535668</v>
      </c>
    </row>
    <row r="767" spans="1:17" x14ac:dyDescent="0.2">
      <c r="A767" s="11" t="s">
        <v>62</v>
      </c>
      <c r="B767" s="12" t="s">
        <v>246</v>
      </c>
      <c r="C767" s="23">
        <v>233600000</v>
      </c>
      <c r="D767" s="23">
        <v>214540806.53</v>
      </c>
      <c r="E767" s="57">
        <v>0.9184109868578767</v>
      </c>
      <c r="F767" s="23">
        <v>270058234</v>
      </c>
      <c r="G767" s="23">
        <v>174467052.78999999</v>
      </c>
      <c r="H767" s="57">
        <v>0.64603493182140859</v>
      </c>
      <c r="I767" s="23">
        <v>589045000</v>
      </c>
      <c r="J767" s="23">
        <v>454779422.12</v>
      </c>
      <c r="K767" s="57">
        <v>0.77206227388399873</v>
      </c>
      <c r="L767" s="23">
        <v>73219015</v>
      </c>
      <c r="M767" s="23">
        <v>73219014.180000007</v>
      </c>
      <c r="N767" s="57">
        <v>0.99999998880072349</v>
      </c>
      <c r="O767" s="23">
        <v>326944184</v>
      </c>
      <c r="P767" s="23">
        <v>307414916.97000003</v>
      </c>
      <c r="Q767" s="171">
        <v>0.94026727500985319</v>
      </c>
    </row>
    <row r="768" spans="1:17" ht="25.5" x14ac:dyDescent="0.2">
      <c r="A768" s="25" t="s">
        <v>98</v>
      </c>
      <c r="B768" s="21" t="s">
        <v>99</v>
      </c>
      <c r="C768" s="17">
        <v>790135200</v>
      </c>
      <c r="D768" s="17">
        <v>191158635.36000001</v>
      </c>
      <c r="E768" s="56">
        <v>0.24193155216980589</v>
      </c>
      <c r="F768" s="17">
        <v>294516600</v>
      </c>
      <c r="G768" s="17">
        <v>121650000</v>
      </c>
      <c r="H768" s="56">
        <v>0.41304972283395913</v>
      </c>
      <c r="I768" s="17">
        <v>1210925933</v>
      </c>
      <c r="J768" s="17">
        <v>858847138.65999997</v>
      </c>
      <c r="K768" s="56">
        <v>0.70924828286752029</v>
      </c>
      <c r="L768" s="17">
        <v>815109756.00999999</v>
      </c>
      <c r="M768" s="17">
        <v>412997469.48000002</v>
      </c>
      <c r="N768" s="56">
        <v>0.50667712714130886</v>
      </c>
      <c r="O768" s="17">
        <v>258705428</v>
      </c>
      <c r="P768" s="17">
        <v>177036927.5</v>
      </c>
      <c r="Q768" s="58">
        <v>0.6843185659792187</v>
      </c>
    </row>
    <row r="769" spans="1:17" x14ac:dyDescent="0.2">
      <c r="A769" s="11" t="s">
        <v>100</v>
      </c>
      <c r="B769" s="12" t="s">
        <v>247</v>
      </c>
      <c r="C769" s="23">
        <v>400000000</v>
      </c>
      <c r="D769" s="23">
        <v>0</v>
      </c>
      <c r="E769" s="57">
        <v>0</v>
      </c>
      <c r="F769" s="23">
        <v>0</v>
      </c>
      <c r="G769" s="23">
        <v>0</v>
      </c>
      <c r="H769" s="57">
        <v>0</v>
      </c>
      <c r="I769" s="23">
        <v>1188500108</v>
      </c>
      <c r="J769" s="23">
        <v>849858613.65999997</v>
      </c>
      <c r="K769" s="57">
        <v>0.71506818378850323</v>
      </c>
      <c r="L769" s="23">
        <v>490790456.00999999</v>
      </c>
      <c r="M769" s="23">
        <v>288644669.48000002</v>
      </c>
      <c r="N769" s="57">
        <v>0.58812201000526143</v>
      </c>
      <c r="O769" s="23">
        <v>9710428</v>
      </c>
      <c r="P769" s="23">
        <v>9710427.5</v>
      </c>
      <c r="Q769" s="171">
        <v>0.99999994850896379</v>
      </c>
    </row>
    <row r="770" spans="1:17" hidden="1" x14ac:dyDescent="0.2">
      <c r="A770" s="11" t="s">
        <v>248</v>
      </c>
      <c r="B770" s="12" t="s">
        <v>249</v>
      </c>
      <c r="C770" s="23">
        <v>0</v>
      </c>
      <c r="D770" s="23">
        <v>0</v>
      </c>
      <c r="E770" s="57">
        <v>0</v>
      </c>
      <c r="F770" s="23">
        <v>0</v>
      </c>
      <c r="G770" s="23">
        <v>0</v>
      </c>
      <c r="H770" s="57">
        <v>0</v>
      </c>
      <c r="I770" s="23">
        <v>0</v>
      </c>
      <c r="J770" s="23">
        <v>0</v>
      </c>
      <c r="K770" s="57">
        <v>0</v>
      </c>
      <c r="L770" s="23">
        <v>0</v>
      </c>
      <c r="M770" s="23">
        <v>0</v>
      </c>
      <c r="N770" s="57">
        <v>0</v>
      </c>
      <c r="O770" s="23"/>
      <c r="P770" s="23"/>
      <c r="Q770" s="171"/>
    </row>
    <row r="771" spans="1:17" hidden="1" x14ac:dyDescent="0.2">
      <c r="A771" s="11" t="s">
        <v>250</v>
      </c>
      <c r="B771" s="12" t="s">
        <v>251</v>
      </c>
      <c r="C771" s="23">
        <v>0</v>
      </c>
      <c r="D771" s="23">
        <v>0</v>
      </c>
      <c r="E771" s="57">
        <v>0</v>
      </c>
      <c r="F771" s="23">
        <v>0</v>
      </c>
      <c r="G771" s="23">
        <v>0</v>
      </c>
      <c r="H771" s="57">
        <v>0</v>
      </c>
      <c r="I771" s="23">
        <v>0</v>
      </c>
      <c r="J771" s="23">
        <v>0</v>
      </c>
      <c r="K771" s="57">
        <v>0</v>
      </c>
      <c r="L771" s="23">
        <v>0</v>
      </c>
      <c r="M771" s="23">
        <v>0</v>
      </c>
      <c r="N771" s="57">
        <v>0</v>
      </c>
      <c r="O771" s="23"/>
      <c r="P771" s="23"/>
      <c r="Q771" s="171"/>
    </row>
    <row r="772" spans="1:17" hidden="1" x14ac:dyDescent="0.2">
      <c r="A772" s="11" t="s">
        <v>252</v>
      </c>
      <c r="B772" s="12" t="s">
        <v>253</v>
      </c>
      <c r="C772" s="23">
        <v>0</v>
      </c>
      <c r="D772" s="23">
        <v>0</v>
      </c>
      <c r="E772" s="57">
        <v>0</v>
      </c>
      <c r="F772" s="23">
        <v>0</v>
      </c>
      <c r="G772" s="23">
        <v>0</v>
      </c>
      <c r="H772" s="57">
        <v>0</v>
      </c>
      <c r="I772" s="23">
        <v>0</v>
      </c>
      <c r="J772" s="23">
        <v>0</v>
      </c>
      <c r="K772" s="57">
        <v>0</v>
      </c>
      <c r="L772" s="23">
        <v>0</v>
      </c>
      <c r="M772" s="23">
        <v>0</v>
      </c>
      <c r="N772" s="57">
        <v>0</v>
      </c>
      <c r="O772" s="23"/>
      <c r="P772" s="23"/>
      <c r="Q772" s="171"/>
    </row>
    <row r="773" spans="1:17" x14ac:dyDescent="0.2">
      <c r="A773" s="11" t="s">
        <v>122</v>
      </c>
      <c r="B773" s="13" t="s">
        <v>254</v>
      </c>
      <c r="C773" s="23">
        <v>303900000</v>
      </c>
      <c r="D773" s="23">
        <v>159000000</v>
      </c>
      <c r="E773" s="57">
        <v>0.52319842053307009</v>
      </c>
      <c r="F773" s="23">
        <v>294516600</v>
      </c>
      <c r="G773" s="23">
        <v>121650000</v>
      </c>
      <c r="H773" s="57">
        <v>0.41304972283395913</v>
      </c>
      <c r="I773" s="23">
        <v>22425825</v>
      </c>
      <c r="J773" s="23">
        <v>8988525</v>
      </c>
      <c r="K773" s="57">
        <v>0.40081134138877833</v>
      </c>
      <c r="L773" s="23">
        <v>324319300</v>
      </c>
      <c r="M773" s="23">
        <v>124352800</v>
      </c>
      <c r="N773" s="57">
        <v>0.38342707325774322</v>
      </c>
      <c r="O773" s="23">
        <v>248995000</v>
      </c>
      <c r="P773" s="23">
        <v>167326500</v>
      </c>
      <c r="Q773" s="171">
        <v>0.67200747002951866</v>
      </c>
    </row>
    <row r="774" spans="1:17" ht="25.5" x14ac:dyDescent="0.2">
      <c r="A774" s="11" t="s">
        <v>101</v>
      </c>
      <c r="B774" s="13" t="s">
        <v>255</v>
      </c>
      <c r="C774" s="23">
        <v>86235200</v>
      </c>
      <c r="D774" s="23">
        <v>32158635.359999999</v>
      </c>
      <c r="E774" s="57">
        <v>0.37291773382563037</v>
      </c>
      <c r="F774" s="23">
        <v>0</v>
      </c>
      <c r="G774" s="23">
        <v>0</v>
      </c>
      <c r="H774" s="57">
        <v>0</v>
      </c>
      <c r="I774" s="23">
        <v>0</v>
      </c>
      <c r="J774" s="23">
        <v>0</v>
      </c>
      <c r="K774" s="57">
        <v>0</v>
      </c>
      <c r="L774" s="23">
        <v>0</v>
      </c>
      <c r="M774" s="23">
        <v>0</v>
      </c>
      <c r="N774" s="57">
        <v>0</v>
      </c>
      <c r="O774" s="23"/>
      <c r="P774" s="23"/>
      <c r="Q774" s="171"/>
    </row>
    <row r="775" spans="1:17" hidden="1" x14ac:dyDescent="0.2">
      <c r="A775" s="21" t="s">
        <v>102</v>
      </c>
      <c r="B775" s="21" t="s">
        <v>103</v>
      </c>
      <c r="C775" s="17">
        <v>0</v>
      </c>
      <c r="D775" s="17">
        <v>0</v>
      </c>
      <c r="E775" s="56">
        <v>0</v>
      </c>
      <c r="F775" s="17">
        <v>0</v>
      </c>
      <c r="G775" s="17">
        <v>0</v>
      </c>
      <c r="H775" s="56">
        <v>0</v>
      </c>
      <c r="I775" s="17">
        <v>0</v>
      </c>
      <c r="J775" s="17">
        <v>0</v>
      </c>
      <c r="K775" s="56">
        <v>0</v>
      </c>
      <c r="L775" s="17">
        <v>0</v>
      </c>
      <c r="M775" s="17">
        <v>0</v>
      </c>
      <c r="N775" s="56">
        <v>0</v>
      </c>
      <c r="O775" s="17"/>
      <c r="P775" s="17"/>
      <c r="Q775" s="58"/>
    </row>
    <row r="776" spans="1:17" hidden="1" x14ac:dyDescent="0.2">
      <c r="A776" s="11" t="s">
        <v>256</v>
      </c>
      <c r="B776" s="13" t="s">
        <v>257</v>
      </c>
      <c r="C776" s="23">
        <v>0</v>
      </c>
      <c r="D776" s="23">
        <v>0</v>
      </c>
      <c r="E776" s="57">
        <v>0</v>
      </c>
      <c r="F776" s="23">
        <v>0</v>
      </c>
      <c r="G776" s="23">
        <v>0</v>
      </c>
      <c r="H776" s="57">
        <v>0</v>
      </c>
      <c r="I776" s="23">
        <v>0</v>
      </c>
      <c r="J776" s="23">
        <v>0</v>
      </c>
      <c r="K776" s="57">
        <v>0</v>
      </c>
      <c r="L776" s="23">
        <v>0</v>
      </c>
      <c r="M776" s="23">
        <v>0</v>
      </c>
      <c r="N776" s="57">
        <v>0</v>
      </c>
      <c r="O776" s="23"/>
      <c r="P776" s="23"/>
      <c r="Q776" s="171"/>
    </row>
    <row r="777" spans="1:17" hidden="1" x14ac:dyDescent="0.2">
      <c r="A777" s="11" t="s">
        <v>143</v>
      </c>
      <c r="B777" s="13" t="s">
        <v>258</v>
      </c>
      <c r="C777" s="23">
        <v>0</v>
      </c>
      <c r="D777" s="23">
        <v>0</v>
      </c>
      <c r="E777" s="57">
        <v>0</v>
      </c>
      <c r="F777" s="23">
        <v>0</v>
      </c>
      <c r="G777" s="23">
        <v>0</v>
      </c>
      <c r="H777" s="57">
        <v>0</v>
      </c>
      <c r="I777" s="23">
        <v>0</v>
      </c>
      <c r="J777" s="23">
        <v>0</v>
      </c>
      <c r="K777" s="57">
        <v>0</v>
      </c>
      <c r="L777" s="23">
        <v>0</v>
      </c>
      <c r="M777" s="23">
        <v>0</v>
      </c>
      <c r="N777" s="57">
        <v>0</v>
      </c>
      <c r="O777" s="23"/>
      <c r="P777" s="23"/>
      <c r="Q777" s="171"/>
    </row>
    <row r="778" spans="1:17" ht="25.5" x14ac:dyDescent="0.2">
      <c r="A778" s="20" t="s">
        <v>104</v>
      </c>
      <c r="B778" s="21" t="s">
        <v>105</v>
      </c>
      <c r="C778" s="17">
        <v>7800000</v>
      </c>
      <c r="D778" s="17">
        <v>0</v>
      </c>
      <c r="E778" s="56">
        <v>0</v>
      </c>
      <c r="F778" s="17">
        <v>7800000</v>
      </c>
      <c r="G778" s="17">
        <v>0</v>
      </c>
      <c r="H778" s="56">
        <v>0</v>
      </c>
      <c r="I778" s="17">
        <v>0</v>
      </c>
      <c r="J778" s="17">
        <v>0</v>
      </c>
      <c r="K778" s="56">
        <v>0</v>
      </c>
      <c r="L778" s="17">
        <v>0</v>
      </c>
      <c r="M778" s="17">
        <v>0</v>
      </c>
      <c r="N778" s="56">
        <v>0</v>
      </c>
      <c r="O778" s="17">
        <v>0</v>
      </c>
      <c r="P778" s="17">
        <v>0</v>
      </c>
      <c r="Q778" s="58">
        <v>0</v>
      </c>
    </row>
    <row r="779" spans="1:17" x14ac:dyDescent="0.2">
      <c r="A779" s="11" t="s">
        <v>118</v>
      </c>
      <c r="B779" s="12" t="s">
        <v>136</v>
      </c>
      <c r="C779" s="23">
        <v>7800000</v>
      </c>
      <c r="D779" s="23">
        <v>0</v>
      </c>
      <c r="E779" s="57">
        <v>0</v>
      </c>
      <c r="F779" s="23">
        <v>7800000</v>
      </c>
      <c r="G779" s="23">
        <v>0</v>
      </c>
      <c r="H779" s="57">
        <v>0</v>
      </c>
      <c r="I779" s="23">
        <v>0</v>
      </c>
      <c r="J779" s="23">
        <v>0</v>
      </c>
      <c r="K779" s="57">
        <v>0</v>
      </c>
      <c r="L779" s="23">
        <v>0</v>
      </c>
      <c r="M779" s="23">
        <v>0</v>
      </c>
      <c r="N779" s="57">
        <v>0</v>
      </c>
      <c r="O779" s="23"/>
      <c r="P779" s="23"/>
      <c r="Q779" s="171"/>
    </row>
    <row r="780" spans="1:17" hidden="1" x14ac:dyDescent="0.2">
      <c r="A780" s="11" t="s">
        <v>106</v>
      </c>
      <c r="B780" s="12" t="s">
        <v>259</v>
      </c>
      <c r="C780" s="23">
        <v>0</v>
      </c>
      <c r="D780" s="23">
        <v>0</v>
      </c>
      <c r="E780" s="57">
        <v>0</v>
      </c>
      <c r="F780" s="23">
        <v>0</v>
      </c>
      <c r="G780" s="23">
        <v>0</v>
      </c>
      <c r="H780" s="57">
        <v>0</v>
      </c>
      <c r="I780" s="23">
        <v>0</v>
      </c>
      <c r="J780" s="23">
        <v>0</v>
      </c>
      <c r="K780" s="57">
        <v>0</v>
      </c>
      <c r="L780" s="23">
        <v>0</v>
      </c>
      <c r="M780" s="23">
        <v>0</v>
      </c>
      <c r="N780" s="57">
        <v>0</v>
      </c>
      <c r="O780" s="23"/>
      <c r="P780" s="23"/>
      <c r="Q780" s="171"/>
    </row>
    <row r="781" spans="1:17" hidden="1" x14ac:dyDescent="0.2">
      <c r="A781" s="11" t="s">
        <v>260</v>
      </c>
      <c r="B781" s="12" t="s">
        <v>261</v>
      </c>
      <c r="C781" s="23">
        <v>0</v>
      </c>
      <c r="D781" s="23">
        <v>0</v>
      </c>
      <c r="E781" s="57">
        <v>0</v>
      </c>
      <c r="F781" s="23">
        <v>0</v>
      </c>
      <c r="G781" s="23">
        <v>0</v>
      </c>
      <c r="H781" s="57">
        <v>0</v>
      </c>
      <c r="I781" s="23">
        <v>0</v>
      </c>
      <c r="J781" s="23">
        <v>0</v>
      </c>
      <c r="K781" s="57">
        <v>0</v>
      </c>
      <c r="L781" s="23">
        <v>0</v>
      </c>
      <c r="M781" s="23">
        <v>0</v>
      </c>
      <c r="N781" s="57">
        <v>0</v>
      </c>
      <c r="O781" s="23">
        <v>0</v>
      </c>
      <c r="P781" s="23">
        <v>0</v>
      </c>
      <c r="Q781" s="171">
        <v>0</v>
      </c>
    </row>
    <row r="782" spans="1:17" hidden="1" x14ac:dyDescent="0.2">
      <c r="A782" s="11" t="s">
        <v>262</v>
      </c>
      <c r="B782" s="12" t="s">
        <v>263</v>
      </c>
      <c r="C782" s="23">
        <v>0</v>
      </c>
      <c r="D782" s="23">
        <v>0</v>
      </c>
      <c r="E782" s="57">
        <v>0</v>
      </c>
      <c r="F782" s="23">
        <v>0</v>
      </c>
      <c r="G782" s="23">
        <v>0</v>
      </c>
      <c r="H782" s="57">
        <v>0</v>
      </c>
      <c r="I782" s="23">
        <v>0</v>
      </c>
      <c r="J782" s="23">
        <v>0</v>
      </c>
      <c r="K782" s="57">
        <v>0</v>
      </c>
      <c r="L782" s="23">
        <v>0</v>
      </c>
      <c r="M782" s="23">
        <v>0</v>
      </c>
      <c r="N782" s="57">
        <v>0</v>
      </c>
      <c r="O782" s="23"/>
      <c r="P782" s="23"/>
      <c r="Q782" s="171"/>
    </row>
    <row r="783" spans="1:17" ht="25.5" x14ac:dyDescent="0.2">
      <c r="A783" s="25">
        <v>6</v>
      </c>
      <c r="B783" s="37" t="s">
        <v>63</v>
      </c>
      <c r="C783" s="17">
        <v>1169919000</v>
      </c>
      <c r="D783" s="17">
        <v>1048829690.98</v>
      </c>
      <c r="E783" s="56">
        <v>0.89649769854152295</v>
      </c>
      <c r="F783" s="17">
        <v>1382869705.25</v>
      </c>
      <c r="G783" s="17">
        <v>1235790794.47</v>
      </c>
      <c r="H783" s="56">
        <v>0.89364224972054718</v>
      </c>
      <c r="I783" s="17">
        <v>1869834153.0599999</v>
      </c>
      <c r="J783" s="17">
        <v>1758289027.8600001</v>
      </c>
      <c r="K783" s="56">
        <v>0.94034490972503881</v>
      </c>
      <c r="L783" s="17">
        <v>6036391379</v>
      </c>
      <c r="M783" s="17">
        <v>5917808030.0199995</v>
      </c>
      <c r="N783" s="56">
        <v>0.98035525837629744</v>
      </c>
      <c r="O783" s="17">
        <v>1859343814</v>
      </c>
      <c r="P783" s="17">
        <v>1732648706.8399999</v>
      </c>
      <c r="Q783" s="58">
        <v>0.9318603121133141</v>
      </c>
    </row>
    <row r="784" spans="1:17" ht="38.25" x14ac:dyDescent="0.2">
      <c r="A784" s="25" t="s">
        <v>64</v>
      </c>
      <c r="B784" s="37" t="s">
        <v>65</v>
      </c>
      <c r="C784" s="17">
        <v>203973000</v>
      </c>
      <c r="D784" s="17">
        <v>193934881</v>
      </c>
      <c r="E784" s="56">
        <v>0.95078702083118849</v>
      </c>
      <c r="F784" s="17">
        <v>225980000</v>
      </c>
      <c r="G784" s="17">
        <v>212241886</v>
      </c>
      <c r="H784" s="56">
        <v>0.93920650500044256</v>
      </c>
      <c r="I784" s="17">
        <v>917689153.05999994</v>
      </c>
      <c r="J784" s="17">
        <v>896686584.05999994</v>
      </c>
      <c r="K784" s="56">
        <v>0.97711363490571101</v>
      </c>
      <c r="L784" s="17">
        <v>4776411908</v>
      </c>
      <c r="M784" s="17">
        <v>4764875965</v>
      </c>
      <c r="N784" s="56">
        <v>0.99758480984843911</v>
      </c>
      <c r="O784" s="17">
        <v>492712193</v>
      </c>
      <c r="P784" s="17">
        <v>471500570</v>
      </c>
      <c r="Q784" s="58">
        <v>0.95694926307618289</v>
      </c>
    </row>
    <row r="785" spans="1:17" ht="25.5" hidden="1" x14ac:dyDescent="0.2">
      <c r="A785" s="25" t="s">
        <v>66</v>
      </c>
      <c r="B785" s="37" t="s">
        <v>67</v>
      </c>
      <c r="C785" s="17">
        <v>0</v>
      </c>
      <c r="D785" s="17">
        <v>0</v>
      </c>
      <c r="E785" s="56">
        <v>0</v>
      </c>
      <c r="F785" s="17">
        <v>0</v>
      </c>
      <c r="G785" s="17">
        <v>0</v>
      </c>
      <c r="H785" s="56">
        <v>0</v>
      </c>
      <c r="I785" s="17">
        <v>0</v>
      </c>
      <c r="J785" s="17">
        <v>0</v>
      </c>
      <c r="K785" s="56">
        <v>0</v>
      </c>
      <c r="L785" s="17">
        <v>0</v>
      </c>
      <c r="M785" s="17">
        <v>0</v>
      </c>
      <c r="N785" s="56">
        <v>0</v>
      </c>
      <c r="O785" s="17"/>
      <c r="P785" s="17"/>
      <c r="Q785" s="58"/>
    </row>
    <row r="786" spans="1:17" hidden="1" x14ac:dyDescent="0.2">
      <c r="A786" s="11" t="s">
        <v>68</v>
      </c>
      <c r="B786" s="12" t="s">
        <v>270</v>
      </c>
      <c r="C786" s="23">
        <v>0</v>
      </c>
      <c r="D786" s="23">
        <v>0</v>
      </c>
      <c r="E786" s="57">
        <v>0</v>
      </c>
      <c r="F786" s="23">
        <v>0</v>
      </c>
      <c r="G786" s="23">
        <v>0</v>
      </c>
      <c r="H786" s="57">
        <v>0</v>
      </c>
      <c r="I786" s="23">
        <v>0</v>
      </c>
      <c r="J786" s="23">
        <v>0</v>
      </c>
      <c r="K786" s="57">
        <v>0</v>
      </c>
      <c r="L786" s="23">
        <v>0</v>
      </c>
      <c r="M786" s="23">
        <v>0</v>
      </c>
      <c r="N786" s="57">
        <v>0</v>
      </c>
      <c r="O786" s="23"/>
      <c r="P786" s="23"/>
      <c r="Q786" s="171"/>
    </row>
    <row r="787" spans="1:17" ht="38.25" x14ac:dyDescent="0.2">
      <c r="A787" s="25" t="s">
        <v>70</v>
      </c>
      <c r="B787" s="37" t="s">
        <v>125</v>
      </c>
      <c r="C787" s="17">
        <v>0</v>
      </c>
      <c r="D787" s="17">
        <v>0</v>
      </c>
      <c r="E787" s="56">
        <v>0</v>
      </c>
      <c r="F787" s="17">
        <v>0</v>
      </c>
      <c r="G787" s="17">
        <v>0</v>
      </c>
      <c r="H787" s="56">
        <v>0</v>
      </c>
      <c r="I787" s="17">
        <v>667409153.05999994</v>
      </c>
      <c r="J787" s="17">
        <v>667409153.05999994</v>
      </c>
      <c r="K787" s="56">
        <v>1</v>
      </c>
      <c r="L787" s="17">
        <v>4504542000</v>
      </c>
      <c r="M787" s="17">
        <v>4504542000</v>
      </c>
      <c r="N787" s="56">
        <v>1</v>
      </c>
      <c r="O787" s="17">
        <v>121960000</v>
      </c>
      <c r="P787" s="17">
        <v>121010000</v>
      </c>
      <c r="Q787" s="58">
        <v>0.99221056083961956</v>
      </c>
    </row>
    <row r="788" spans="1:17" ht="25.5" hidden="1" x14ac:dyDescent="0.2">
      <c r="A788" s="11" t="s">
        <v>71</v>
      </c>
      <c r="B788" s="12" t="s">
        <v>72</v>
      </c>
      <c r="C788" s="23">
        <v>0</v>
      </c>
      <c r="D788" s="23">
        <v>0</v>
      </c>
      <c r="E788" s="57">
        <v>0</v>
      </c>
      <c r="F788" s="23">
        <v>0</v>
      </c>
      <c r="G788" s="23">
        <v>0</v>
      </c>
      <c r="H788" s="57">
        <v>0</v>
      </c>
      <c r="I788" s="23">
        <v>0</v>
      </c>
      <c r="J788" s="23">
        <v>0</v>
      </c>
      <c r="K788" s="57">
        <v>0</v>
      </c>
      <c r="L788" s="23">
        <v>0</v>
      </c>
      <c r="M788" s="23">
        <v>0</v>
      </c>
      <c r="N788" s="57">
        <v>0</v>
      </c>
      <c r="O788" s="23"/>
      <c r="P788" s="23"/>
      <c r="Q788" s="171"/>
    </row>
    <row r="789" spans="1:17" ht="38.25" hidden="1" x14ac:dyDescent="0.2">
      <c r="A789" s="11" t="s">
        <v>350</v>
      </c>
      <c r="B789" s="12" t="s">
        <v>351</v>
      </c>
      <c r="C789" s="23">
        <v>0</v>
      </c>
      <c r="D789" s="23">
        <v>0</v>
      </c>
      <c r="E789" s="57">
        <v>0</v>
      </c>
      <c r="F789" s="23">
        <v>0</v>
      </c>
      <c r="G789" s="23">
        <v>0</v>
      </c>
      <c r="H789" s="57">
        <v>0</v>
      </c>
      <c r="I789" s="23">
        <v>0</v>
      </c>
      <c r="J789" s="23">
        <v>0</v>
      </c>
      <c r="K789" s="57">
        <v>0</v>
      </c>
      <c r="L789" s="23">
        <v>0</v>
      </c>
      <c r="M789" s="23">
        <v>0</v>
      </c>
      <c r="N789" s="57">
        <v>0</v>
      </c>
      <c r="O789" s="23">
        <v>121960000</v>
      </c>
      <c r="P789" s="23">
        <v>121010000</v>
      </c>
      <c r="Q789" s="171">
        <v>0.99221056083961956</v>
      </c>
    </row>
    <row r="790" spans="1:17" ht="51" x14ac:dyDescent="0.2">
      <c r="A790" s="11" t="s">
        <v>378</v>
      </c>
      <c r="B790" s="12" t="s">
        <v>379</v>
      </c>
      <c r="C790" s="23">
        <v>0</v>
      </c>
      <c r="D790" s="23">
        <v>0</v>
      </c>
      <c r="E790" s="57">
        <v>0</v>
      </c>
      <c r="F790" s="23">
        <v>0</v>
      </c>
      <c r="G790" s="23">
        <v>0</v>
      </c>
      <c r="H790" s="57">
        <v>0</v>
      </c>
      <c r="I790" s="23">
        <v>667409153.05999994</v>
      </c>
      <c r="J790" s="23">
        <v>667409153.05999994</v>
      </c>
      <c r="K790" s="57">
        <v>1</v>
      </c>
      <c r="L790" s="23">
        <v>4504542000</v>
      </c>
      <c r="M790" s="23">
        <v>4504542000</v>
      </c>
      <c r="N790" s="57">
        <v>1</v>
      </c>
      <c r="O790" s="23"/>
      <c r="P790" s="23"/>
      <c r="Q790" s="171"/>
    </row>
    <row r="791" spans="1:17" ht="25.5" hidden="1" x14ac:dyDescent="0.2">
      <c r="A791" s="11" t="s">
        <v>385</v>
      </c>
      <c r="B791" s="12" t="s">
        <v>386</v>
      </c>
      <c r="C791" s="23">
        <v>0</v>
      </c>
      <c r="D791" s="23">
        <v>0</v>
      </c>
      <c r="E791" s="57">
        <v>0</v>
      </c>
      <c r="F791" s="23">
        <v>0</v>
      </c>
      <c r="G791" s="23">
        <v>0</v>
      </c>
      <c r="H791" s="57">
        <v>0</v>
      </c>
      <c r="I791" s="23">
        <v>0</v>
      </c>
      <c r="J791" s="23">
        <v>0</v>
      </c>
      <c r="K791" s="57">
        <v>0</v>
      </c>
      <c r="L791" s="23">
        <v>0</v>
      </c>
      <c r="M791" s="23">
        <v>0</v>
      </c>
      <c r="N791" s="57">
        <v>0</v>
      </c>
      <c r="O791" s="23"/>
      <c r="P791" s="23"/>
      <c r="Q791" s="171"/>
    </row>
    <row r="792" spans="1:17" ht="38.25" x14ac:dyDescent="0.2">
      <c r="A792" s="25" t="s">
        <v>73</v>
      </c>
      <c r="B792" s="37" t="s">
        <v>124</v>
      </c>
      <c r="C792" s="17">
        <v>203973000</v>
      </c>
      <c r="D792" s="17">
        <v>193934881</v>
      </c>
      <c r="E792" s="56">
        <v>0.95078702083118849</v>
      </c>
      <c r="F792" s="17">
        <v>225980000</v>
      </c>
      <c r="G792" s="17">
        <v>212241886</v>
      </c>
      <c r="H792" s="56">
        <v>0.93920650500044256</v>
      </c>
      <c r="I792" s="17">
        <v>250280000</v>
      </c>
      <c r="J792" s="17">
        <v>229277431</v>
      </c>
      <c r="K792" s="56">
        <v>0.91608371024452617</v>
      </c>
      <c r="L792" s="17">
        <v>271869908</v>
      </c>
      <c r="M792" s="17">
        <v>260333965</v>
      </c>
      <c r="N792" s="56">
        <v>0.95756815057295708</v>
      </c>
      <c r="O792" s="17">
        <v>370752193</v>
      </c>
      <c r="P792" s="17">
        <v>350490570</v>
      </c>
      <c r="Q792" s="58">
        <v>0.94534995778163877</v>
      </c>
    </row>
    <row r="793" spans="1:17" ht="38.25" x14ac:dyDescent="0.2">
      <c r="A793" s="11" t="s">
        <v>74</v>
      </c>
      <c r="B793" s="12" t="s">
        <v>352</v>
      </c>
      <c r="C793" s="23">
        <v>126710000</v>
      </c>
      <c r="D793" s="23">
        <v>120474701</v>
      </c>
      <c r="E793" s="57">
        <v>0.95079078999289712</v>
      </c>
      <c r="F793" s="23">
        <v>140381000</v>
      </c>
      <c r="G793" s="23">
        <v>131847234</v>
      </c>
      <c r="H793" s="57">
        <v>0.93920996431140968</v>
      </c>
      <c r="I793" s="23">
        <v>155477000</v>
      </c>
      <c r="J793" s="23">
        <v>142429920</v>
      </c>
      <c r="K793" s="57">
        <v>0.91608353647163243</v>
      </c>
      <c r="L793" s="23">
        <v>168853034</v>
      </c>
      <c r="M793" s="23">
        <v>161722617</v>
      </c>
      <c r="N793" s="57">
        <v>0.95777146059454288</v>
      </c>
      <c r="O793" s="23">
        <v>259079412</v>
      </c>
      <c r="P793" s="23">
        <v>241463297</v>
      </c>
      <c r="Q793" s="171">
        <v>0.93200495993097288</v>
      </c>
    </row>
    <row r="794" spans="1:17" ht="38.25" x14ac:dyDescent="0.2">
      <c r="A794" s="11" t="s">
        <v>75</v>
      </c>
      <c r="B794" s="12" t="s">
        <v>353</v>
      </c>
      <c r="C794" s="23">
        <v>77263000</v>
      </c>
      <c r="D794" s="23">
        <v>73460180</v>
      </c>
      <c r="E794" s="57">
        <v>0.95078083947038039</v>
      </c>
      <c r="F794" s="23">
        <v>85599000</v>
      </c>
      <c r="G794" s="23">
        <v>80394652</v>
      </c>
      <c r="H794" s="57">
        <v>0.93920083178541802</v>
      </c>
      <c r="I794" s="23">
        <v>94803000</v>
      </c>
      <c r="J794" s="23">
        <v>86847511</v>
      </c>
      <c r="K794" s="57">
        <v>0.9160839952322184</v>
      </c>
      <c r="L794" s="23">
        <v>103016874</v>
      </c>
      <c r="M794" s="23">
        <v>98611348</v>
      </c>
      <c r="N794" s="57">
        <v>0.95723490891404839</v>
      </c>
      <c r="O794" s="23">
        <v>111672781</v>
      </c>
      <c r="P794" s="23">
        <v>109027273</v>
      </c>
      <c r="Q794" s="171">
        <v>0.97631018072344777</v>
      </c>
    </row>
    <row r="795" spans="1:17" ht="25.5" x14ac:dyDescent="0.2">
      <c r="A795" s="39" t="s">
        <v>107</v>
      </c>
      <c r="B795" s="37" t="s">
        <v>108</v>
      </c>
      <c r="C795" s="17">
        <v>348000000</v>
      </c>
      <c r="D795" s="17">
        <v>348000000</v>
      </c>
      <c r="E795" s="56">
        <v>1</v>
      </c>
      <c r="F795" s="17">
        <v>378000000</v>
      </c>
      <c r="G795" s="17">
        <v>377000000</v>
      </c>
      <c r="H795" s="56">
        <v>0.99735449735449733</v>
      </c>
      <c r="I795" s="17">
        <v>348000000</v>
      </c>
      <c r="J795" s="17">
        <v>348000000</v>
      </c>
      <c r="K795" s="56">
        <v>1</v>
      </c>
      <c r="L795" s="17">
        <v>394000000</v>
      </c>
      <c r="M795" s="17">
        <v>384000000</v>
      </c>
      <c r="N795" s="56">
        <v>0.97461928934010156</v>
      </c>
      <c r="O795" s="17">
        <v>344000522</v>
      </c>
      <c r="P795" s="17">
        <v>344000522</v>
      </c>
      <c r="Q795" s="58">
        <v>1</v>
      </c>
    </row>
    <row r="796" spans="1:17" hidden="1" x14ac:dyDescent="0.2">
      <c r="A796" s="11" t="s">
        <v>264</v>
      </c>
      <c r="B796" s="12" t="s">
        <v>265</v>
      </c>
      <c r="C796" s="23">
        <v>0</v>
      </c>
      <c r="D796" s="23">
        <v>0</v>
      </c>
      <c r="E796" s="57">
        <v>0</v>
      </c>
      <c r="F796" s="23">
        <v>0</v>
      </c>
      <c r="G796" s="23">
        <v>0</v>
      </c>
      <c r="H796" s="57">
        <v>0</v>
      </c>
      <c r="I796" s="23">
        <v>0</v>
      </c>
      <c r="J796" s="23">
        <v>0</v>
      </c>
      <c r="K796" s="57">
        <v>0</v>
      </c>
      <c r="L796" s="23">
        <v>0</v>
      </c>
      <c r="M796" s="23">
        <v>0</v>
      </c>
      <c r="N796" s="57">
        <v>0</v>
      </c>
      <c r="O796" s="23"/>
      <c r="P796" s="23"/>
      <c r="Q796" s="171"/>
    </row>
    <row r="797" spans="1:17" ht="25.5" x14ac:dyDescent="0.2">
      <c r="A797" s="11" t="s">
        <v>291</v>
      </c>
      <c r="B797" s="12" t="s">
        <v>292</v>
      </c>
      <c r="C797" s="23">
        <v>348000000</v>
      </c>
      <c r="D797" s="23">
        <v>348000000</v>
      </c>
      <c r="E797" s="57">
        <v>1</v>
      </c>
      <c r="F797" s="23">
        <v>378000000</v>
      </c>
      <c r="G797" s="23">
        <v>377000000</v>
      </c>
      <c r="H797" s="57">
        <v>0.99735449735449733</v>
      </c>
      <c r="I797" s="23">
        <v>348000000</v>
      </c>
      <c r="J797" s="23">
        <v>348000000</v>
      </c>
      <c r="K797" s="57">
        <v>1</v>
      </c>
      <c r="L797" s="23">
        <v>394000000</v>
      </c>
      <c r="M797" s="23">
        <v>384000000</v>
      </c>
      <c r="N797" s="57">
        <v>0.97461928934010156</v>
      </c>
      <c r="O797" s="23">
        <v>344000522</v>
      </c>
      <c r="P797" s="23">
        <v>344000522</v>
      </c>
      <c r="Q797" s="171">
        <v>1</v>
      </c>
    </row>
    <row r="798" spans="1:17" x14ac:dyDescent="0.2">
      <c r="A798" s="11"/>
      <c r="B798" s="12"/>
      <c r="C798" s="23"/>
      <c r="D798" s="23"/>
      <c r="E798" s="57"/>
      <c r="F798" s="23"/>
      <c r="G798" s="23"/>
      <c r="H798" s="57"/>
      <c r="I798" s="23"/>
      <c r="J798" s="23"/>
      <c r="K798" s="57"/>
      <c r="L798" s="23"/>
      <c r="M798" s="23"/>
      <c r="N798" s="57"/>
      <c r="O798" s="23"/>
      <c r="P798" s="23"/>
      <c r="Q798" s="171"/>
    </row>
    <row r="799" spans="1:17" x14ac:dyDescent="0.2">
      <c r="A799" s="39" t="s">
        <v>336</v>
      </c>
      <c r="B799" s="37" t="s">
        <v>338</v>
      </c>
      <c r="C799" s="17">
        <v>503946000</v>
      </c>
      <c r="D799" s="17">
        <v>473131005.77999997</v>
      </c>
      <c r="E799" s="56">
        <v>0.93885258694383922</v>
      </c>
      <c r="F799" s="17">
        <v>593074000</v>
      </c>
      <c r="G799" s="17">
        <v>495373557.43000001</v>
      </c>
      <c r="H799" s="56">
        <v>0.83526433030279523</v>
      </c>
      <c r="I799" s="17">
        <v>504145000</v>
      </c>
      <c r="J799" s="17">
        <v>484200185.36000001</v>
      </c>
      <c r="K799" s="56">
        <v>0.96043833690704061</v>
      </c>
      <c r="L799" s="17">
        <v>594737345</v>
      </c>
      <c r="M799" s="17">
        <v>587041311.07999992</v>
      </c>
      <c r="N799" s="56">
        <v>0.98705977691715308</v>
      </c>
      <c r="O799" s="17">
        <v>888633099</v>
      </c>
      <c r="P799" s="17">
        <v>828152198.57000005</v>
      </c>
      <c r="Q799" s="58">
        <v>0.93193940165174971</v>
      </c>
    </row>
    <row r="800" spans="1:17" x14ac:dyDescent="0.2">
      <c r="A800" s="11" t="s">
        <v>334</v>
      </c>
      <c r="B800" s="12" t="s">
        <v>335</v>
      </c>
      <c r="C800" s="23">
        <v>265000000</v>
      </c>
      <c r="D800" s="23">
        <v>261040987.69999999</v>
      </c>
      <c r="E800" s="57">
        <v>0.98506033094339618</v>
      </c>
      <c r="F800" s="23">
        <v>370000000</v>
      </c>
      <c r="G800" s="23">
        <v>318855075.18000001</v>
      </c>
      <c r="H800" s="57">
        <v>0.86177047345945945</v>
      </c>
      <c r="I800" s="23">
        <v>297000000</v>
      </c>
      <c r="J800" s="23">
        <v>294604818.86000001</v>
      </c>
      <c r="K800" s="57">
        <v>0.99193541703703714</v>
      </c>
      <c r="L800" s="23">
        <v>386223345</v>
      </c>
      <c r="M800" s="23">
        <v>382942134.57999998</v>
      </c>
      <c r="N800" s="57">
        <v>0.99150437056051077</v>
      </c>
      <c r="O800" s="23">
        <v>617898209</v>
      </c>
      <c r="P800" s="23">
        <v>572070256.07000005</v>
      </c>
      <c r="Q800" s="171">
        <v>0.92583252020722406</v>
      </c>
    </row>
    <row r="801" spans="1:17" x14ac:dyDescent="0.2">
      <c r="A801" s="11" t="s">
        <v>337</v>
      </c>
      <c r="B801" s="12" t="s">
        <v>339</v>
      </c>
      <c r="C801" s="23">
        <v>238946000</v>
      </c>
      <c r="D801" s="23">
        <v>212090018.08000001</v>
      </c>
      <c r="E801" s="57">
        <v>0.88760648046002033</v>
      </c>
      <c r="F801" s="23">
        <v>223074000</v>
      </c>
      <c r="G801" s="23">
        <v>176518482.25</v>
      </c>
      <c r="H801" s="57">
        <v>0.7913001167773922</v>
      </c>
      <c r="I801" s="23">
        <v>207145000</v>
      </c>
      <c r="J801" s="23">
        <v>189595366.5</v>
      </c>
      <c r="K801" s="57">
        <v>0.91527850780853992</v>
      </c>
      <c r="L801" s="23">
        <v>208514000</v>
      </c>
      <c r="M801" s="23">
        <v>204099176.5</v>
      </c>
      <c r="N801" s="57">
        <v>0.97882720824500991</v>
      </c>
      <c r="O801" s="23">
        <v>270734890</v>
      </c>
      <c r="P801" s="23">
        <v>256081942.5</v>
      </c>
      <c r="Q801" s="171">
        <v>0.94587713648580718</v>
      </c>
    </row>
    <row r="802" spans="1:17" x14ac:dyDescent="0.2">
      <c r="A802" s="11"/>
      <c r="B802" s="12"/>
      <c r="C802" s="23"/>
      <c r="D802" s="23"/>
      <c r="E802" s="57"/>
      <c r="F802" s="23"/>
      <c r="G802" s="23"/>
      <c r="H802" s="57"/>
      <c r="I802" s="23"/>
      <c r="J802" s="23"/>
      <c r="K802" s="57"/>
      <c r="L802" s="23"/>
      <c r="M802" s="23"/>
      <c r="N802" s="57"/>
      <c r="O802" s="23"/>
      <c r="P802" s="23"/>
      <c r="Q802" s="171"/>
    </row>
    <row r="803" spans="1:17" ht="25.5" x14ac:dyDescent="0.2">
      <c r="A803" s="39" t="s">
        <v>354</v>
      </c>
      <c r="B803" s="37" t="s">
        <v>357</v>
      </c>
      <c r="C803" s="17">
        <v>114000000</v>
      </c>
      <c r="D803" s="17">
        <v>33763804.200000003</v>
      </c>
      <c r="E803" s="56">
        <v>0.29617372105263162</v>
      </c>
      <c r="F803" s="17">
        <v>185815705.25</v>
      </c>
      <c r="G803" s="17">
        <v>151175351.03999999</v>
      </c>
      <c r="H803" s="56">
        <v>0.81357682245753005</v>
      </c>
      <c r="I803" s="17">
        <v>100000000</v>
      </c>
      <c r="J803" s="17">
        <v>29402258.440000001</v>
      </c>
      <c r="K803" s="56">
        <v>0.29402258440000001</v>
      </c>
      <c r="L803" s="17">
        <v>271242126</v>
      </c>
      <c r="M803" s="17">
        <v>181890753.94</v>
      </c>
      <c r="N803" s="56">
        <v>0.67058445759269703</v>
      </c>
      <c r="O803" s="17">
        <v>133998000</v>
      </c>
      <c r="P803" s="17">
        <v>88995416.269999996</v>
      </c>
      <c r="Q803" s="58">
        <v>0.66415481029567602</v>
      </c>
    </row>
    <row r="804" spans="1:17" x14ac:dyDescent="0.2">
      <c r="A804" s="11" t="s">
        <v>355</v>
      </c>
      <c r="B804" s="12" t="s">
        <v>367</v>
      </c>
      <c r="C804" s="23">
        <v>84000000</v>
      </c>
      <c r="D804" s="23">
        <v>7339784.1799999997</v>
      </c>
      <c r="E804" s="57">
        <v>8.7378383095238085E-2</v>
      </c>
      <c r="F804" s="23">
        <v>145815705.25</v>
      </c>
      <c r="G804" s="23">
        <v>124218792.27</v>
      </c>
      <c r="H804" s="57">
        <v>0.85188897901654526</v>
      </c>
      <c r="I804" s="23">
        <v>65000000</v>
      </c>
      <c r="J804" s="23">
        <v>25052710.640000001</v>
      </c>
      <c r="K804" s="57">
        <v>0.38542631753846157</v>
      </c>
      <c r="L804" s="23">
        <v>236242126</v>
      </c>
      <c r="M804" s="23">
        <v>174496858.94999999</v>
      </c>
      <c r="N804" s="57">
        <v>0.7386356612368109</v>
      </c>
      <c r="O804" s="23">
        <v>103428000</v>
      </c>
      <c r="P804" s="23">
        <v>59461428.020000003</v>
      </c>
      <c r="Q804" s="171">
        <v>0.57490648586456283</v>
      </c>
    </row>
    <row r="805" spans="1:17" x14ac:dyDescent="0.2">
      <c r="A805" s="11" t="s">
        <v>356</v>
      </c>
      <c r="B805" s="12" t="s">
        <v>368</v>
      </c>
      <c r="C805" s="23">
        <v>30000000</v>
      </c>
      <c r="D805" s="23">
        <v>26424020.02</v>
      </c>
      <c r="E805" s="57">
        <v>0.88080066733333329</v>
      </c>
      <c r="F805" s="23">
        <v>40000000</v>
      </c>
      <c r="G805" s="23">
        <v>26956558.77</v>
      </c>
      <c r="H805" s="57">
        <v>0.67391396925000002</v>
      </c>
      <c r="I805" s="23">
        <v>35000000</v>
      </c>
      <c r="J805" s="23">
        <v>4349547.8</v>
      </c>
      <c r="K805" s="57">
        <v>0.12427279428571428</v>
      </c>
      <c r="L805" s="23">
        <v>35000000</v>
      </c>
      <c r="M805" s="23">
        <v>7393894.9900000002</v>
      </c>
      <c r="N805" s="57">
        <v>0.21125414257142858</v>
      </c>
      <c r="O805" s="23">
        <v>30570000</v>
      </c>
      <c r="P805" s="23">
        <v>29533988.25</v>
      </c>
      <c r="Q805" s="171">
        <v>0.96611018155053974</v>
      </c>
    </row>
    <row r="806" spans="1:17" hidden="1" x14ac:dyDescent="0.2">
      <c r="A806" s="11"/>
      <c r="B806" s="12"/>
      <c r="C806" s="23"/>
      <c r="D806" s="23"/>
      <c r="E806" s="57">
        <v>0</v>
      </c>
      <c r="F806" s="23"/>
      <c r="G806" s="23"/>
      <c r="H806" s="57">
        <v>0</v>
      </c>
      <c r="I806" s="23"/>
      <c r="J806" s="23"/>
      <c r="K806" s="57">
        <v>0</v>
      </c>
      <c r="L806" s="23"/>
      <c r="M806" s="23"/>
      <c r="N806" s="57">
        <v>0</v>
      </c>
      <c r="O806" s="23"/>
      <c r="P806" s="23"/>
      <c r="Q806" s="171"/>
    </row>
    <row r="807" spans="1:17" ht="25.5" hidden="1" x14ac:dyDescent="0.2">
      <c r="A807" s="39" t="s">
        <v>358</v>
      </c>
      <c r="B807" s="37" t="s">
        <v>362</v>
      </c>
      <c r="C807" s="17">
        <v>0</v>
      </c>
      <c r="D807" s="17">
        <v>0</v>
      </c>
      <c r="E807" s="56">
        <v>0</v>
      </c>
      <c r="F807" s="17">
        <v>0</v>
      </c>
      <c r="G807" s="17">
        <v>0</v>
      </c>
      <c r="H807" s="56">
        <v>0</v>
      </c>
      <c r="I807" s="17">
        <v>0</v>
      </c>
      <c r="J807" s="17">
        <v>0</v>
      </c>
      <c r="K807" s="56">
        <v>0</v>
      </c>
      <c r="L807" s="17">
        <v>0</v>
      </c>
      <c r="M807" s="17">
        <v>0</v>
      </c>
      <c r="N807" s="56">
        <v>0</v>
      </c>
      <c r="O807" s="17"/>
      <c r="P807" s="17"/>
      <c r="Q807" s="58"/>
    </row>
    <row r="808" spans="1:17" ht="25.5" hidden="1" x14ac:dyDescent="0.2">
      <c r="A808" s="39" t="s">
        <v>359</v>
      </c>
      <c r="B808" s="37" t="s">
        <v>363</v>
      </c>
      <c r="C808" s="17">
        <v>0</v>
      </c>
      <c r="D808" s="17">
        <v>0</v>
      </c>
      <c r="E808" s="56">
        <v>0</v>
      </c>
      <c r="F808" s="17">
        <v>0</v>
      </c>
      <c r="G808" s="17">
        <v>0</v>
      </c>
      <c r="H808" s="56">
        <v>0</v>
      </c>
      <c r="I808" s="17">
        <v>0</v>
      </c>
      <c r="J808" s="17">
        <v>0</v>
      </c>
      <c r="K808" s="56">
        <v>0</v>
      </c>
      <c r="L808" s="17">
        <v>0</v>
      </c>
      <c r="M808" s="17">
        <v>0</v>
      </c>
      <c r="N808" s="56">
        <v>0</v>
      </c>
      <c r="O808" s="17"/>
      <c r="P808" s="17"/>
      <c r="Q808" s="58"/>
    </row>
    <row r="809" spans="1:17" ht="51" hidden="1" x14ac:dyDescent="0.2">
      <c r="A809" s="11" t="s">
        <v>360</v>
      </c>
      <c r="B809" s="12" t="s">
        <v>364</v>
      </c>
      <c r="C809" s="23">
        <v>0</v>
      </c>
      <c r="D809" s="23">
        <v>0</v>
      </c>
      <c r="E809" s="57">
        <v>0</v>
      </c>
      <c r="F809" s="23">
        <v>0</v>
      </c>
      <c r="G809" s="23">
        <v>0</v>
      </c>
      <c r="H809" s="57">
        <v>0</v>
      </c>
      <c r="I809" s="23">
        <v>0</v>
      </c>
      <c r="J809" s="23">
        <v>0</v>
      </c>
      <c r="K809" s="57">
        <v>0</v>
      </c>
      <c r="L809" s="23">
        <v>0</v>
      </c>
      <c r="M809" s="23">
        <v>0</v>
      </c>
      <c r="N809" s="57">
        <v>0</v>
      </c>
      <c r="O809" s="23"/>
      <c r="P809" s="23"/>
      <c r="Q809" s="171"/>
    </row>
    <row r="810" spans="1:17" ht="25.5" hidden="1" x14ac:dyDescent="0.2">
      <c r="A810" s="11" t="s">
        <v>361</v>
      </c>
      <c r="B810" s="12" t="s">
        <v>365</v>
      </c>
      <c r="C810" s="23">
        <v>0</v>
      </c>
      <c r="D810" s="23">
        <v>0</v>
      </c>
      <c r="E810" s="57">
        <v>0</v>
      </c>
      <c r="F810" s="23">
        <v>0</v>
      </c>
      <c r="G810" s="23">
        <v>0</v>
      </c>
      <c r="H810" s="57">
        <v>0</v>
      </c>
      <c r="I810" s="23">
        <v>0</v>
      </c>
      <c r="J810" s="23">
        <v>0</v>
      </c>
      <c r="K810" s="57">
        <v>0</v>
      </c>
      <c r="L810" s="23">
        <v>0</v>
      </c>
      <c r="M810" s="23">
        <v>0</v>
      </c>
      <c r="N810" s="57">
        <v>0</v>
      </c>
      <c r="O810" s="23"/>
      <c r="P810" s="23"/>
      <c r="Q810" s="171"/>
    </row>
    <row r="811" spans="1:17" x14ac:dyDescent="0.2">
      <c r="A811" s="11"/>
      <c r="B811" s="12"/>
      <c r="C811" s="23"/>
      <c r="D811" s="23"/>
      <c r="E811" s="57"/>
      <c r="F811" s="23"/>
      <c r="G811" s="23"/>
      <c r="H811" s="57"/>
      <c r="I811" s="23"/>
      <c r="J811" s="23"/>
      <c r="K811" s="57"/>
      <c r="L811" s="23"/>
      <c r="M811" s="23"/>
      <c r="N811" s="57"/>
      <c r="O811" s="23"/>
      <c r="P811" s="23"/>
      <c r="Q811" s="171"/>
    </row>
    <row r="812" spans="1:17" ht="25.5" x14ac:dyDescent="0.2">
      <c r="A812" s="26">
        <v>7</v>
      </c>
      <c r="B812" s="30" t="s">
        <v>109</v>
      </c>
      <c r="C812" s="17">
        <v>1000000000</v>
      </c>
      <c r="D812" s="17">
        <v>1000000000</v>
      </c>
      <c r="E812" s="56">
        <v>1</v>
      </c>
      <c r="F812" s="17">
        <v>1500000000</v>
      </c>
      <c r="G812" s="17">
        <v>1500000000</v>
      </c>
      <c r="H812" s="56">
        <v>1</v>
      </c>
      <c r="I812" s="17">
        <v>4484242000</v>
      </c>
      <c r="J812" s="17">
        <v>4813915500</v>
      </c>
      <c r="K812" s="56">
        <v>1.073518222254731</v>
      </c>
      <c r="L812" s="17">
        <v>5984117000</v>
      </c>
      <c r="M812" s="17">
        <v>6836375000</v>
      </c>
      <c r="N812" s="56">
        <v>1.1424200095018195</v>
      </c>
      <c r="O812" s="17">
        <v>10420547603</v>
      </c>
      <c r="P812" s="17">
        <v>10420547603</v>
      </c>
      <c r="Q812" s="58">
        <v>1</v>
      </c>
    </row>
    <row r="813" spans="1:17" ht="38.25" x14ac:dyDescent="0.2">
      <c r="A813" s="26" t="s">
        <v>110</v>
      </c>
      <c r="B813" s="30" t="s">
        <v>112</v>
      </c>
      <c r="C813" s="17">
        <v>1000000000</v>
      </c>
      <c r="D813" s="17">
        <v>1000000000</v>
      </c>
      <c r="E813" s="56">
        <v>1</v>
      </c>
      <c r="F813" s="17">
        <v>1500000000</v>
      </c>
      <c r="G813" s="17">
        <v>1500000000</v>
      </c>
      <c r="H813" s="56">
        <v>1</v>
      </c>
      <c r="I813" s="17">
        <v>4484242000</v>
      </c>
      <c r="J813" s="17">
        <v>4813915500</v>
      </c>
      <c r="K813" s="56">
        <v>1.073518222254731</v>
      </c>
      <c r="L813" s="17">
        <v>5984117000</v>
      </c>
      <c r="M813" s="17">
        <v>6836375000</v>
      </c>
      <c r="N813" s="56">
        <v>1.1424200095018195</v>
      </c>
      <c r="O813" s="17">
        <v>10420547603</v>
      </c>
      <c r="P813" s="17">
        <v>10420547603</v>
      </c>
      <c r="Q813" s="58">
        <v>1</v>
      </c>
    </row>
    <row r="814" spans="1:17" ht="38.25" hidden="1" x14ac:dyDescent="0.2">
      <c r="A814" s="26" t="s">
        <v>138</v>
      </c>
      <c r="B814" s="30" t="s">
        <v>140</v>
      </c>
      <c r="C814" s="17">
        <v>0</v>
      </c>
      <c r="D814" s="17">
        <v>0</v>
      </c>
      <c r="E814" s="56">
        <v>0</v>
      </c>
      <c r="F814" s="17">
        <v>0</v>
      </c>
      <c r="G814" s="17">
        <v>0</v>
      </c>
      <c r="H814" s="56">
        <v>0</v>
      </c>
      <c r="I814" s="17">
        <v>0</v>
      </c>
      <c r="J814" s="17">
        <v>0</v>
      </c>
      <c r="K814" s="56">
        <v>0</v>
      </c>
      <c r="L814" s="17">
        <v>0</v>
      </c>
      <c r="M814" s="17">
        <v>0</v>
      </c>
      <c r="N814" s="56">
        <v>0</v>
      </c>
      <c r="O814" s="17"/>
      <c r="P814" s="17"/>
      <c r="Q814" s="58"/>
    </row>
    <row r="815" spans="1:17" hidden="1" x14ac:dyDescent="0.2">
      <c r="A815" s="11" t="s">
        <v>139</v>
      </c>
      <c r="B815" s="12" t="s">
        <v>69</v>
      </c>
      <c r="C815" s="23">
        <v>0</v>
      </c>
      <c r="D815" s="23">
        <v>0</v>
      </c>
      <c r="E815" s="57">
        <v>0</v>
      </c>
      <c r="F815" s="23">
        <v>0</v>
      </c>
      <c r="G815" s="23">
        <v>0</v>
      </c>
      <c r="H815" s="57">
        <v>0</v>
      </c>
      <c r="I815" s="23">
        <v>0</v>
      </c>
      <c r="J815" s="23">
        <v>0</v>
      </c>
      <c r="K815" s="57">
        <v>0</v>
      </c>
      <c r="L815" s="23">
        <v>0</v>
      </c>
      <c r="M815" s="23">
        <v>0</v>
      </c>
      <c r="N815" s="57">
        <v>0</v>
      </c>
      <c r="O815" s="23"/>
      <c r="P815" s="23"/>
      <c r="Q815" s="171"/>
    </row>
    <row r="816" spans="1:17" hidden="1" x14ac:dyDescent="0.2">
      <c r="A816" s="11"/>
      <c r="B816" s="12"/>
      <c r="C816" s="17">
        <v>0</v>
      </c>
      <c r="D816" s="17">
        <v>0</v>
      </c>
      <c r="E816" s="56">
        <v>0</v>
      </c>
      <c r="F816" s="17">
        <v>0</v>
      </c>
      <c r="G816" s="17">
        <v>0</v>
      </c>
      <c r="H816" s="56">
        <v>0</v>
      </c>
      <c r="I816" s="17">
        <v>0</v>
      </c>
      <c r="J816" s="17">
        <v>0</v>
      </c>
      <c r="K816" s="56">
        <v>0</v>
      </c>
      <c r="L816" s="17">
        <v>0</v>
      </c>
      <c r="M816" s="17">
        <v>0</v>
      </c>
      <c r="N816" s="56">
        <v>0</v>
      </c>
      <c r="O816" s="17"/>
      <c r="P816" s="17"/>
      <c r="Q816" s="58"/>
    </row>
    <row r="817" spans="1:17" hidden="1" x14ac:dyDescent="0.2">
      <c r="A817" s="11" t="s">
        <v>111</v>
      </c>
      <c r="B817" s="12"/>
      <c r="C817" s="23"/>
      <c r="D817" s="23"/>
      <c r="E817" s="57">
        <v>0</v>
      </c>
      <c r="F817" s="23"/>
      <c r="G817" s="23"/>
      <c r="H817" s="57">
        <v>0</v>
      </c>
      <c r="I817" s="23"/>
      <c r="J817" s="23"/>
      <c r="K817" s="57">
        <v>0</v>
      </c>
      <c r="L817" s="23"/>
      <c r="M817" s="23"/>
      <c r="N817" s="57">
        <v>0</v>
      </c>
      <c r="O817" s="23"/>
      <c r="P817" s="23"/>
      <c r="Q817" s="171"/>
    </row>
    <row r="818" spans="1:17" hidden="1" x14ac:dyDescent="0.2">
      <c r="A818" s="11"/>
      <c r="B818" s="12"/>
      <c r="C818" s="23"/>
      <c r="D818" s="23"/>
      <c r="E818" s="57">
        <v>0</v>
      </c>
      <c r="F818" s="23"/>
      <c r="G818" s="23"/>
      <c r="H818" s="57">
        <v>0</v>
      </c>
      <c r="I818" s="23"/>
      <c r="J818" s="23"/>
      <c r="K818" s="57">
        <v>0</v>
      </c>
      <c r="L818" s="23"/>
      <c r="M818" s="23"/>
      <c r="N818" s="57">
        <v>0</v>
      </c>
      <c r="O818" s="23"/>
      <c r="P818" s="23"/>
      <c r="Q818" s="171"/>
    </row>
    <row r="819" spans="1:17" ht="38.25" x14ac:dyDescent="0.2">
      <c r="A819" s="26" t="s">
        <v>380</v>
      </c>
      <c r="B819" s="30" t="s">
        <v>382</v>
      </c>
      <c r="C819" s="17">
        <v>1000000000</v>
      </c>
      <c r="D819" s="17">
        <v>1000000000</v>
      </c>
      <c r="E819" s="56">
        <v>1</v>
      </c>
      <c r="F819" s="17">
        <v>1500000000</v>
      </c>
      <c r="G819" s="17">
        <v>1500000000</v>
      </c>
      <c r="H819" s="56">
        <v>1</v>
      </c>
      <c r="I819" s="17">
        <v>4484242000</v>
      </c>
      <c r="J819" s="17">
        <v>4813915500</v>
      </c>
      <c r="K819" s="56">
        <v>1.073518222254731</v>
      </c>
      <c r="L819" s="17">
        <v>5984117000</v>
      </c>
      <c r="M819" s="17">
        <v>6836375000</v>
      </c>
      <c r="N819" s="56">
        <v>1.1424200095018195</v>
      </c>
      <c r="O819" s="17">
        <v>10420547603</v>
      </c>
      <c r="P819" s="17">
        <v>10420547603</v>
      </c>
      <c r="Q819" s="58">
        <v>1</v>
      </c>
    </row>
    <row r="820" spans="1:17" ht="38.25" x14ac:dyDescent="0.2">
      <c r="A820" s="11" t="s">
        <v>381</v>
      </c>
      <c r="B820" s="12" t="s">
        <v>383</v>
      </c>
      <c r="C820" s="23">
        <v>1000000000</v>
      </c>
      <c r="D820" s="23">
        <v>1000000000</v>
      </c>
      <c r="E820" s="57">
        <v>1</v>
      </c>
      <c r="F820" s="23">
        <v>1500000000</v>
      </c>
      <c r="G820" s="23">
        <v>1500000000</v>
      </c>
      <c r="H820" s="57">
        <v>1</v>
      </c>
      <c r="I820" s="23">
        <v>4484242000</v>
      </c>
      <c r="J820" s="23">
        <v>4484242000</v>
      </c>
      <c r="K820" s="57">
        <v>1</v>
      </c>
      <c r="L820" s="23">
        <v>5984117000</v>
      </c>
      <c r="M820" s="23">
        <v>5984117000</v>
      </c>
      <c r="N820" s="57">
        <v>1</v>
      </c>
      <c r="O820" s="23">
        <v>10420547603</v>
      </c>
      <c r="P820" s="23">
        <v>10420547603</v>
      </c>
      <c r="Q820" s="171">
        <v>1</v>
      </c>
    </row>
    <row r="821" spans="1:17" ht="51" hidden="1" x14ac:dyDescent="0.2">
      <c r="A821" s="11" t="s">
        <v>398</v>
      </c>
      <c r="B821" s="12" t="s">
        <v>379</v>
      </c>
      <c r="C821" s="23">
        <v>0</v>
      </c>
      <c r="D821" s="23">
        <v>0</v>
      </c>
      <c r="E821" s="57">
        <v>0</v>
      </c>
      <c r="F821" s="23">
        <v>0</v>
      </c>
      <c r="G821" s="23">
        <v>0</v>
      </c>
      <c r="H821" s="57">
        <v>0</v>
      </c>
      <c r="I821" s="23"/>
      <c r="J821" s="23">
        <v>329673500</v>
      </c>
      <c r="K821" s="57">
        <v>0</v>
      </c>
      <c r="L821" s="23"/>
      <c r="M821" s="23">
        <v>852258000</v>
      </c>
      <c r="N821" s="57">
        <v>0</v>
      </c>
      <c r="O821" s="23">
        <v>0</v>
      </c>
      <c r="P821" s="23">
        <v>0</v>
      </c>
      <c r="Q821" s="171">
        <v>0</v>
      </c>
    </row>
    <row r="822" spans="1:17" hidden="1" x14ac:dyDescent="0.2">
      <c r="A822" s="11"/>
      <c r="B822" s="12"/>
      <c r="C822" s="23"/>
      <c r="D822" s="23"/>
      <c r="E822" s="57">
        <v>0</v>
      </c>
      <c r="F822" s="23"/>
      <c r="G822" s="23"/>
      <c r="H822" s="57">
        <v>0</v>
      </c>
      <c r="I822" s="23"/>
      <c r="J822" s="23"/>
      <c r="K822" s="57">
        <v>0</v>
      </c>
      <c r="L822" s="23"/>
      <c r="M822" s="23"/>
      <c r="N822" s="57">
        <v>0</v>
      </c>
      <c r="O822" s="23"/>
      <c r="P822" s="23"/>
      <c r="Q822" s="171"/>
    </row>
    <row r="823" spans="1:17" hidden="1" x14ac:dyDescent="0.2">
      <c r="A823" s="26">
        <v>8</v>
      </c>
      <c r="B823" s="14"/>
      <c r="C823" s="17">
        <v>0</v>
      </c>
      <c r="D823" s="17">
        <v>0</v>
      </c>
      <c r="E823" s="56">
        <v>0</v>
      </c>
      <c r="F823" s="17">
        <v>0</v>
      </c>
      <c r="G823" s="17">
        <v>0</v>
      </c>
      <c r="H823" s="56">
        <v>0</v>
      </c>
      <c r="I823" s="17">
        <v>0</v>
      </c>
      <c r="J823" s="17">
        <v>0</v>
      </c>
      <c r="K823" s="56">
        <v>0</v>
      </c>
      <c r="L823" s="17">
        <v>0</v>
      </c>
      <c r="M823" s="17">
        <v>0</v>
      </c>
      <c r="N823" s="56">
        <v>0</v>
      </c>
      <c r="O823" s="17"/>
      <c r="P823" s="17"/>
      <c r="Q823" s="58"/>
    </row>
    <row r="824" spans="1:17" ht="25.5" hidden="1" x14ac:dyDescent="0.2">
      <c r="A824" s="11" t="s">
        <v>266</v>
      </c>
      <c r="B824" s="12" t="s">
        <v>267</v>
      </c>
      <c r="C824" s="23">
        <v>0</v>
      </c>
      <c r="D824" s="23">
        <v>0</v>
      </c>
      <c r="E824" s="57">
        <v>0</v>
      </c>
      <c r="F824" s="23">
        <v>0</v>
      </c>
      <c r="G824" s="23">
        <v>0</v>
      </c>
      <c r="H824" s="57">
        <v>0</v>
      </c>
      <c r="I824" s="23">
        <v>0</v>
      </c>
      <c r="J824" s="23">
        <v>0</v>
      </c>
      <c r="K824" s="57">
        <v>0</v>
      </c>
      <c r="L824" s="23">
        <v>0</v>
      </c>
      <c r="M824" s="23">
        <v>0</v>
      </c>
      <c r="N824" s="57">
        <v>0</v>
      </c>
      <c r="O824" s="23"/>
      <c r="P824" s="23"/>
      <c r="Q824" s="171"/>
    </row>
    <row r="825" spans="1:17" ht="25.5" hidden="1" x14ac:dyDescent="0.2">
      <c r="A825" s="11" t="s">
        <v>268</v>
      </c>
      <c r="B825" s="12" t="s">
        <v>269</v>
      </c>
      <c r="C825" s="23">
        <v>0</v>
      </c>
      <c r="D825" s="23">
        <v>0</v>
      </c>
      <c r="E825" s="57">
        <v>0</v>
      </c>
      <c r="F825" s="23">
        <v>0</v>
      </c>
      <c r="G825" s="23">
        <v>0</v>
      </c>
      <c r="H825" s="57">
        <v>0</v>
      </c>
      <c r="I825" s="23">
        <v>0</v>
      </c>
      <c r="J825" s="23">
        <v>0</v>
      </c>
      <c r="K825" s="57">
        <v>0</v>
      </c>
      <c r="L825" s="23">
        <v>0</v>
      </c>
      <c r="M825" s="23">
        <v>0</v>
      </c>
      <c r="N825" s="57">
        <v>0</v>
      </c>
      <c r="O825" s="23"/>
      <c r="P825" s="23"/>
      <c r="Q825" s="171"/>
    </row>
    <row r="826" spans="1:17" hidden="1" x14ac:dyDescent="0.2">
      <c r="A826" s="26">
        <v>9</v>
      </c>
      <c r="B826" s="30" t="s">
        <v>76</v>
      </c>
      <c r="C826" s="17">
        <v>0</v>
      </c>
      <c r="D826" s="17">
        <v>0</v>
      </c>
      <c r="E826" s="56">
        <v>0</v>
      </c>
      <c r="F826" s="17">
        <v>0</v>
      </c>
      <c r="G826" s="17">
        <v>0</v>
      </c>
      <c r="H826" s="56">
        <v>0</v>
      </c>
      <c r="I826" s="17">
        <v>0</v>
      </c>
      <c r="J826" s="17">
        <v>0</v>
      </c>
      <c r="K826" s="56">
        <v>0</v>
      </c>
      <c r="L826" s="17">
        <v>94390294</v>
      </c>
      <c r="M826" s="17">
        <v>0</v>
      </c>
      <c r="N826" s="56">
        <v>0</v>
      </c>
      <c r="O826" s="17"/>
      <c r="P826" s="17"/>
      <c r="Q826" s="58"/>
    </row>
    <row r="827" spans="1:17" ht="25.5" hidden="1" x14ac:dyDescent="0.2">
      <c r="A827" s="26" t="s">
        <v>77</v>
      </c>
      <c r="B827" s="30" t="s">
        <v>78</v>
      </c>
      <c r="C827" s="17">
        <v>0</v>
      </c>
      <c r="D827" s="17">
        <v>0</v>
      </c>
      <c r="E827" s="56">
        <v>0</v>
      </c>
      <c r="F827" s="17">
        <v>0</v>
      </c>
      <c r="G827" s="17">
        <v>0</v>
      </c>
      <c r="H827" s="56">
        <v>0</v>
      </c>
      <c r="I827" s="17">
        <v>0</v>
      </c>
      <c r="J827" s="17">
        <v>0</v>
      </c>
      <c r="K827" s="56">
        <v>0</v>
      </c>
      <c r="L827" s="17">
        <v>94390294</v>
      </c>
      <c r="M827" s="17">
        <v>0</v>
      </c>
      <c r="N827" s="56">
        <v>0</v>
      </c>
      <c r="O827" s="17"/>
      <c r="P827" s="17"/>
      <c r="Q827" s="58"/>
    </row>
    <row r="828" spans="1:17" ht="25.5" hidden="1" x14ac:dyDescent="0.2">
      <c r="A828" s="11" t="s">
        <v>79</v>
      </c>
      <c r="B828" s="12" t="s">
        <v>80</v>
      </c>
      <c r="C828" s="23">
        <v>0</v>
      </c>
      <c r="D828" s="23">
        <v>0</v>
      </c>
      <c r="E828" s="57">
        <v>0</v>
      </c>
      <c r="F828" s="23">
        <v>0</v>
      </c>
      <c r="G828" s="23">
        <v>0</v>
      </c>
      <c r="H828" s="57">
        <v>0</v>
      </c>
      <c r="I828" s="23">
        <v>0</v>
      </c>
      <c r="J828" s="23">
        <v>0</v>
      </c>
      <c r="K828" s="57">
        <v>0</v>
      </c>
      <c r="L828" s="23">
        <v>94390294</v>
      </c>
      <c r="M828" s="23">
        <v>0</v>
      </c>
      <c r="N828" s="57">
        <v>0</v>
      </c>
      <c r="O828" s="23"/>
      <c r="P828" s="23"/>
      <c r="Q828" s="171"/>
    </row>
    <row r="829" spans="1:17" ht="38.25" hidden="1" x14ac:dyDescent="0.2">
      <c r="A829" s="11" t="s">
        <v>81</v>
      </c>
      <c r="B829" s="12" t="s">
        <v>82</v>
      </c>
      <c r="C829" s="23">
        <v>0</v>
      </c>
      <c r="D829" s="23">
        <v>0</v>
      </c>
      <c r="E829" s="57">
        <v>0</v>
      </c>
      <c r="F829" s="23">
        <v>0</v>
      </c>
      <c r="G829" s="23">
        <v>0</v>
      </c>
      <c r="H829" s="57">
        <v>0</v>
      </c>
      <c r="I829" s="23">
        <v>0</v>
      </c>
      <c r="J829" s="23">
        <v>0</v>
      </c>
      <c r="K829" s="57">
        <v>0</v>
      </c>
      <c r="L829" s="23">
        <v>0</v>
      </c>
      <c r="M829" s="23">
        <v>0</v>
      </c>
      <c r="N829" s="57">
        <v>0</v>
      </c>
      <c r="O829" s="23"/>
      <c r="P829" s="23"/>
      <c r="Q829" s="171"/>
    </row>
    <row r="830" spans="1:17" x14ac:dyDescent="0.2">
      <c r="E830" s="80"/>
      <c r="H830" s="80"/>
      <c r="K830" s="80"/>
      <c r="N830" s="80"/>
      <c r="P830" s="4"/>
      <c r="Q830" s="74"/>
    </row>
    <row r="831" spans="1:17" ht="14.25" x14ac:dyDescent="0.2">
      <c r="A831" s="97" t="s">
        <v>384</v>
      </c>
      <c r="B831" s="98"/>
      <c r="C831" s="61">
        <v>0</v>
      </c>
      <c r="D831" s="61">
        <v>0</v>
      </c>
      <c r="E831" s="79">
        <v>0</v>
      </c>
      <c r="F831" s="61">
        <v>0</v>
      </c>
      <c r="G831" s="61">
        <v>0</v>
      </c>
      <c r="H831" s="79">
        <v>0</v>
      </c>
      <c r="I831" s="61">
        <v>0</v>
      </c>
      <c r="J831" s="61">
        <v>0</v>
      </c>
      <c r="K831" s="79">
        <v>0</v>
      </c>
      <c r="L831" s="61">
        <v>0</v>
      </c>
      <c r="M831" s="61">
        <v>0</v>
      </c>
      <c r="N831" s="79">
        <v>0</v>
      </c>
      <c r="O831" s="61"/>
      <c r="P831" s="61"/>
      <c r="Q831" s="75"/>
    </row>
    <row r="832" spans="1:17" x14ac:dyDescent="0.2">
      <c r="A832" s="7" t="s">
        <v>277</v>
      </c>
      <c r="B832" s="6"/>
      <c r="C832" s="17">
        <v>9083414000</v>
      </c>
      <c r="D832" s="17">
        <v>8531233440.5500002</v>
      </c>
      <c r="E832" s="56">
        <v>0.93921001955322092</v>
      </c>
      <c r="F832" s="17">
        <v>11430215451.07</v>
      </c>
      <c r="G832" s="17">
        <v>10162307730.209999</v>
      </c>
      <c r="H832" s="56">
        <v>0.88907403134371277</v>
      </c>
      <c r="I832" s="17">
        <v>11823215000</v>
      </c>
      <c r="J832" s="17">
        <v>10592983131.98</v>
      </c>
      <c r="K832" s="56">
        <v>0.89594777156467165</v>
      </c>
      <c r="L832" s="17">
        <v>12575671500</v>
      </c>
      <c r="M832" s="17">
        <v>11633053826.709999</v>
      </c>
      <c r="N832" s="56">
        <v>0.9250443466744499</v>
      </c>
      <c r="O832" s="17">
        <v>13799039000</v>
      </c>
      <c r="P832" s="17">
        <v>12598334380.610001</v>
      </c>
      <c r="Q832" s="58">
        <v>0.91298635945662598</v>
      </c>
    </row>
    <row r="833" spans="1:17" x14ac:dyDescent="0.2">
      <c r="A833" s="20">
        <v>0</v>
      </c>
      <c r="B833" s="21" t="s">
        <v>1</v>
      </c>
      <c r="C833" s="17">
        <v>8819393000</v>
      </c>
      <c r="D833" s="17">
        <v>8290998699.2200003</v>
      </c>
      <c r="E833" s="56">
        <v>0.9400872258691727</v>
      </c>
      <c r="F833" s="17">
        <v>10588449000</v>
      </c>
      <c r="G833" s="17">
        <v>9479776160.7099991</v>
      </c>
      <c r="H833" s="56">
        <v>0.89529412293622979</v>
      </c>
      <c r="I833" s="17">
        <v>11239321000</v>
      </c>
      <c r="J833" s="17">
        <v>10157929164.199999</v>
      </c>
      <c r="K833" s="56">
        <v>0.90378494966021516</v>
      </c>
      <c r="L833" s="17">
        <v>11928433163</v>
      </c>
      <c r="M833" s="17">
        <v>11201080049.529999</v>
      </c>
      <c r="N833" s="56">
        <v>0.93902358310342648</v>
      </c>
      <c r="O833" s="17">
        <v>12589875000</v>
      </c>
      <c r="P833" s="17">
        <v>11627581076.469999</v>
      </c>
      <c r="Q833" s="58">
        <v>0.92356604624509764</v>
      </c>
    </row>
    <row r="834" spans="1:17" x14ac:dyDescent="0.2">
      <c r="A834" s="20" t="s">
        <v>293</v>
      </c>
      <c r="B834" s="21"/>
      <c r="C834" s="17">
        <v>2992324800</v>
      </c>
      <c r="D834" s="17">
        <v>2809660034.29</v>
      </c>
      <c r="E834" s="56">
        <v>0.93895556869027053</v>
      </c>
      <c r="F834" s="17">
        <v>3496569000</v>
      </c>
      <c r="G834" s="17">
        <v>3219413395.3499999</v>
      </c>
      <c r="H834" s="56">
        <v>0.92073498202094683</v>
      </c>
      <c r="I834" s="17">
        <v>3646442000</v>
      </c>
      <c r="J834" s="17">
        <v>3412347714.2199998</v>
      </c>
      <c r="K834" s="56">
        <v>0.93580199937912079</v>
      </c>
      <c r="L834" s="17">
        <v>3995894100</v>
      </c>
      <c r="M834" s="17">
        <v>3779155534.0900002</v>
      </c>
      <c r="N834" s="56">
        <v>0.94575968219227835</v>
      </c>
      <c r="O834" s="17">
        <v>4158657000</v>
      </c>
      <c r="P834" s="17">
        <v>3849598472.4200001</v>
      </c>
      <c r="Q834" s="58">
        <v>0.9256830925031807</v>
      </c>
    </row>
    <row r="835" spans="1:17" x14ac:dyDescent="0.2">
      <c r="A835" s="10" t="s">
        <v>294</v>
      </c>
      <c r="B835" s="12" t="s">
        <v>295</v>
      </c>
      <c r="C835" s="23">
        <v>2992324800</v>
      </c>
      <c r="D835" s="23">
        <v>2809660034.29</v>
      </c>
      <c r="E835" s="57">
        <v>0.93895556869027053</v>
      </c>
      <c r="F835" s="23">
        <v>3496569000</v>
      </c>
      <c r="G835" s="23">
        <v>3219413395.3499999</v>
      </c>
      <c r="H835" s="57">
        <v>0.92073498202094683</v>
      </c>
      <c r="I835" s="23">
        <v>3646442000</v>
      </c>
      <c r="J835" s="23">
        <v>3412347714.2199998</v>
      </c>
      <c r="K835" s="57">
        <v>0.93580199937912079</v>
      </c>
      <c r="L835" s="23">
        <v>3995894100</v>
      </c>
      <c r="M835" s="23">
        <v>3779155534.0900002</v>
      </c>
      <c r="N835" s="57">
        <v>0.94575968219227835</v>
      </c>
      <c r="O835" s="23">
        <v>4158657000</v>
      </c>
      <c r="P835" s="23">
        <v>3849598472.4200001</v>
      </c>
      <c r="Q835" s="171">
        <v>0.9256830925031807</v>
      </c>
    </row>
    <row r="836" spans="1:17" hidden="1" x14ac:dyDescent="0.2">
      <c r="A836" s="10" t="s">
        <v>371</v>
      </c>
      <c r="B836" s="12" t="s">
        <v>372</v>
      </c>
      <c r="C836" s="23">
        <v>0</v>
      </c>
      <c r="D836" s="23">
        <v>0</v>
      </c>
      <c r="E836" s="57">
        <v>0</v>
      </c>
      <c r="F836" s="23">
        <v>0</v>
      </c>
      <c r="G836" s="23">
        <v>0</v>
      </c>
      <c r="H836" s="57">
        <v>0</v>
      </c>
      <c r="I836" s="23">
        <v>0</v>
      </c>
      <c r="J836" s="23">
        <v>0</v>
      </c>
      <c r="K836" s="57">
        <v>0</v>
      </c>
      <c r="L836" s="23">
        <v>0</v>
      </c>
      <c r="M836" s="23">
        <v>0</v>
      </c>
      <c r="N836" s="57">
        <v>0</v>
      </c>
      <c r="O836" s="23"/>
      <c r="P836" s="23"/>
      <c r="Q836" s="171"/>
    </row>
    <row r="837" spans="1:17" hidden="1" x14ac:dyDescent="0.2">
      <c r="A837" s="10" t="s">
        <v>296</v>
      </c>
      <c r="B837" s="12" t="s">
        <v>297</v>
      </c>
      <c r="C837" s="23">
        <v>0</v>
      </c>
      <c r="D837" s="23">
        <v>0</v>
      </c>
      <c r="E837" s="57">
        <v>0</v>
      </c>
      <c r="F837" s="23">
        <v>0</v>
      </c>
      <c r="G837" s="23">
        <v>0</v>
      </c>
      <c r="H837" s="57">
        <v>0</v>
      </c>
      <c r="I837" s="23">
        <v>0</v>
      </c>
      <c r="J837" s="23">
        <v>0</v>
      </c>
      <c r="K837" s="57">
        <v>0</v>
      </c>
      <c r="L837" s="23">
        <v>0</v>
      </c>
      <c r="M837" s="23">
        <v>0</v>
      </c>
      <c r="N837" s="57">
        <v>0</v>
      </c>
      <c r="O837" s="23"/>
      <c r="P837" s="23"/>
      <c r="Q837" s="171"/>
    </row>
    <row r="838" spans="1:17" ht="25.5" x14ac:dyDescent="0.2">
      <c r="A838" s="20" t="s">
        <v>2</v>
      </c>
      <c r="B838" s="21" t="s">
        <v>3</v>
      </c>
      <c r="C838" s="17">
        <v>0</v>
      </c>
      <c r="D838" s="17">
        <v>0</v>
      </c>
      <c r="E838" s="56">
        <v>0</v>
      </c>
      <c r="F838" s="17">
        <v>1500000</v>
      </c>
      <c r="G838" s="17">
        <v>0</v>
      </c>
      <c r="H838" s="56">
        <v>0</v>
      </c>
      <c r="I838" s="17">
        <v>1501000</v>
      </c>
      <c r="J838" s="17">
        <v>0</v>
      </c>
      <c r="K838" s="56">
        <v>0</v>
      </c>
      <c r="L838" s="17">
        <v>0</v>
      </c>
      <c r="M838" s="17">
        <v>0</v>
      </c>
      <c r="N838" s="56">
        <v>0</v>
      </c>
      <c r="O838" s="17"/>
      <c r="P838" s="17"/>
      <c r="Q838" s="58"/>
    </row>
    <row r="839" spans="1:17" hidden="1" x14ac:dyDescent="0.2">
      <c r="A839" s="10" t="s">
        <v>298</v>
      </c>
      <c r="B839" s="12" t="s">
        <v>299</v>
      </c>
      <c r="C839" s="23">
        <v>0</v>
      </c>
      <c r="D839" s="23">
        <v>0</v>
      </c>
      <c r="E839" s="57">
        <v>0</v>
      </c>
      <c r="F839" s="23">
        <v>0</v>
      </c>
      <c r="G839" s="23">
        <v>0</v>
      </c>
      <c r="H839" s="57">
        <v>0</v>
      </c>
      <c r="I839" s="23">
        <v>0</v>
      </c>
      <c r="J839" s="23">
        <v>0</v>
      </c>
      <c r="K839" s="57">
        <v>0</v>
      </c>
      <c r="L839" s="23">
        <v>0</v>
      </c>
      <c r="M839" s="23">
        <v>0</v>
      </c>
      <c r="N839" s="57">
        <v>0</v>
      </c>
      <c r="O839" s="23"/>
      <c r="P839" s="23"/>
      <c r="Q839" s="171"/>
    </row>
    <row r="840" spans="1:17" hidden="1" x14ac:dyDescent="0.2">
      <c r="A840" s="10" t="s">
        <v>373</v>
      </c>
      <c r="B840" s="12" t="s">
        <v>374</v>
      </c>
      <c r="C840" s="23">
        <v>0</v>
      </c>
      <c r="D840" s="23">
        <v>0</v>
      </c>
      <c r="E840" s="57">
        <v>0</v>
      </c>
      <c r="F840" s="23">
        <v>0</v>
      </c>
      <c r="G840" s="23">
        <v>0</v>
      </c>
      <c r="H840" s="57">
        <v>0</v>
      </c>
      <c r="I840" s="23">
        <v>0</v>
      </c>
      <c r="J840" s="23">
        <v>0</v>
      </c>
      <c r="K840" s="57">
        <v>0</v>
      </c>
      <c r="L840" s="23">
        <v>0</v>
      </c>
      <c r="M840" s="23">
        <v>0</v>
      </c>
      <c r="N840" s="57">
        <v>0</v>
      </c>
      <c r="O840" s="23"/>
      <c r="P840" s="23"/>
      <c r="Q840" s="171"/>
    </row>
    <row r="841" spans="1:17" x14ac:dyDescent="0.2">
      <c r="A841" s="10" t="s">
        <v>300</v>
      </c>
      <c r="B841" s="12" t="s">
        <v>301</v>
      </c>
      <c r="C841" s="23">
        <v>0</v>
      </c>
      <c r="D841" s="23">
        <v>0</v>
      </c>
      <c r="E841" s="57">
        <v>0</v>
      </c>
      <c r="F841" s="23">
        <v>1500000</v>
      </c>
      <c r="G841" s="23">
        <v>0</v>
      </c>
      <c r="H841" s="57">
        <v>0</v>
      </c>
      <c r="I841" s="23">
        <v>1501000</v>
      </c>
      <c r="J841" s="23">
        <v>0</v>
      </c>
      <c r="K841" s="57">
        <v>0</v>
      </c>
      <c r="L841" s="23">
        <v>0</v>
      </c>
      <c r="M841" s="23">
        <v>0</v>
      </c>
      <c r="N841" s="57">
        <v>0</v>
      </c>
      <c r="O841" s="23"/>
      <c r="P841" s="23"/>
      <c r="Q841" s="171"/>
    </row>
    <row r="842" spans="1:17" hidden="1" x14ac:dyDescent="0.2">
      <c r="A842" s="10" t="s">
        <v>303</v>
      </c>
      <c r="B842" s="12" t="s">
        <v>302</v>
      </c>
      <c r="C842" s="23">
        <v>0</v>
      </c>
      <c r="D842" s="23">
        <v>0</v>
      </c>
      <c r="E842" s="57">
        <v>0</v>
      </c>
      <c r="F842" s="23">
        <v>0</v>
      </c>
      <c r="G842" s="23">
        <v>0</v>
      </c>
      <c r="H842" s="57">
        <v>0</v>
      </c>
      <c r="I842" s="23">
        <v>0</v>
      </c>
      <c r="J842" s="23">
        <v>0</v>
      </c>
      <c r="K842" s="57">
        <v>0</v>
      </c>
      <c r="L842" s="23">
        <v>0</v>
      </c>
      <c r="M842" s="23">
        <v>0</v>
      </c>
      <c r="N842" s="57">
        <v>0</v>
      </c>
      <c r="O842" s="23"/>
      <c r="P842" s="23"/>
      <c r="Q842" s="171"/>
    </row>
    <row r="843" spans="1:17" hidden="1" x14ac:dyDescent="0.2">
      <c r="A843" s="10" t="s">
        <v>4</v>
      </c>
      <c r="B843" s="12" t="s">
        <v>276</v>
      </c>
      <c r="C843" s="23">
        <v>0</v>
      </c>
      <c r="D843" s="23">
        <v>0</v>
      </c>
      <c r="E843" s="57">
        <v>0</v>
      </c>
      <c r="F843" s="23">
        <v>0</v>
      </c>
      <c r="G843" s="23">
        <v>0</v>
      </c>
      <c r="H843" s="57">
        <v>0</v>
      </c>
      <c r="I843" s="23">
        <v>0</v>
      </c>
      <c r="J843" s="23">
        <v>0</v>
      </c>
      <c r="K843" s="57">
        <v>0</v>
      </c>
      <c r="L843" s="23">
        <v>0</v>
      </c>
      <c r="M843" s="23">
        <v>0</v>
      </c>
      <c r="N843" s="57">
        <v>0</v>
      </c>
      <c r="O843" s="23"/>
      <c r="P843" s="23"/>
      <c r="Q843" s="171"/>
    </row>
    <row r="844" spans="1:17" x14ac:dyDescent="0.2">
      <c r="A844" s="20" t="s">
        <v>308</v>
      </c>
      <c r="B844" s="21"/>
      <c r="C844" s="17">
        <v>4445578200</v>
      </c>
      <c r="D844" s="17">
        <v>4253003622.29</v>
      </c>
      <c r="E844" s="56">
        <v>0.95668177027906065</v>
      </c>
      <c r="F844" s="17">
        <v>5423865000</v>
      </c>
      <c r="G844" s="17">
        <v>4873839984.8299999</v>
      </c>
      <c r="H844" s="56">
        <v>0.8985916841274626</v>
      </c>
      <c r="I844" s="17">
        <v>5821602000</v>
      </c>
      <c r="J844" s="17">
        <v>5244258854.0499992</v>
      </c>
      <c r="K844" s="56">
        <v>0.90082744475661503</v>
      </c>
      <c r="L844" s="17">
        <v>6018927303</v>
      </c>
      <c r="M844" s="17">
        <v>5776769879.29</v>
      </c>
      <c r="N844" s="56">
        <v>0.95976734532259556</v>
      </c>
      <c r="O844" s="17">
        <v>6416320000</v>
      </c>
      <c r="P844" s="17">
        <v>6050426378.6599998</v>
      </c>
      <c r="Q844" s="58">
        <v>0.9429745365973019</v>
      </c>
    </row>
    <row r="845" spans="1:17" x14ac:dyDescent="0.2">
      <c r="A845" s="10" t="s">
        <v>342</v>
      </c>
      <c r="B845" s="12" t="s">
        <v>344</v>
      </c>
      <c r="C845" s="23">
        <v>1056860000</v>
      </c>
      <c r="D845" s="23">
        <v>957868393.54999995</v>
      </c>
      <c r="E845" s="57">
        <v>0.90633422927350826</v>
      </c>
      <c r="F845" s="23">
        <v>1345469000</v>
      </c>
      <c r="G845" s="23">
        <v>1137909417.6500001</v>
      </c>
      <c r="H845" s="57">
        <v>0.84573440016083623</v>
      </c>
      <c r="I845" s="23">
        <v>1400688000</v>
      </c>
      <c r="J845" s="23">
        <v>1227051095.51</v>
      </c>
      <c r="K845" s="57">
        <v>0.87603455980917944</v>
      </c>
      <c r="L845" s="23">
        <v>1379833230</v>
      </c>
      <c r="M845" s="23">
        <v>1345017545.6600001</v>
      </c>
      <c r="N845" s="57">
        <v>0.97476819402298354</v>
      </c>
      <c r="O845" s="23">
        <v>1481023000</v>
      </c>
      <c r="P845" s="23">
        <v>1397377591.51</v>
      </c>
      <c r="Q845" s="171">
        <v>0.94352187070018489</v>
      </c>
    </row>
    <row r="846" spans="1:17" ht="25.5" x14ac:dyDescent="0.2">
      <c r="A846" s="10" t="s">
        <v>343</v>
      </c>
      <c r="B846" s="12" t="s">
        <v>345</v>
      </c>
      <c r="C846" s="23">
        <v>1519305200</v>
      </c>
      <c r="D846" s="23">
        <v>1487743460.72</v>
      </c>
      <c r="E846" s="57">
        <v>0.97922620202971733</v>
      </c>
      <c r="F846" s="23">
        <v>1840871000</v>
      </c>
      <c r="G846" s="23">
        <v>1698628164.8499999</v>
      </c>
      <c r="H846" s="57">
        <v>0.92273068827201898</v>
      </c>
      <c r="I846" s="23">
        <v>2018493000</v>
      </c>
      <c r="J846" s="23">
        <v>1839384304.2</v>
      </c>
      <c r="K846" s="57">
        <v>0.91126612983052213</v>
      </c>
      <c r="L846" s="23">
        <v>2118427305</v>
      </c>
      <c r="M846" s="23">
        <v>2042997075.04</v>
      </c>
      <c r="N846" s="57">
        <v>0.96439328846358496</v>
      </c>
      <c r="O846" s="23">
        <v>2300999000</v>
      </c>
      <c r="P846" s="23">
        <v>2135346888.1800001</v>
      </c>
      <c r="Q846" s="171">
        <v>0.92800861198983575</v>
      </c>
    </row>
    <row r="847" spans="1:17" x14ac:dyDescent="0.2">
      <c r="A847" s="10" t="s">
        <v>304</v>
      </c>
      <c r="B847" s="12" t="s">
        <v>306</v>
      </c>
      <c r="C847" s="23">
        <v>567570000</v>
      </c>
      <c r="D847" s="23">
        <v>548436325.34000003</v>
      </c>
      <c r="E847" s="57">
        <v>0.96628843198195824</v>
      </c>
      <c r="F847" s="23">
        <v>672000000</v>
      </c>
      <c r="G847" s="23">
        <v>632730414.59000003</v>
      </c>
      <c r="H847" s="57">
        <v>0.94156311694940487</v>
      </c>
      <c r="I847" s="23">
        <v>719000000</v>
      </c>
      <c r="J847" s="23">
        <v>668903610.54999995</v>
      </c>
      <c r="K847" s="57">
        <v>0.93032491036161324</v>
      </c>
      <c r="L847" s="23">
        <v>788595050</v>
      </c>
      <c r="M847" s="23">
        <v>737994340.40999997</v>
      </c>
      <c r="N847" s="57">
        <v>0.93583435555422267</v>
      </c>
      <c r="O847" s="23">
        <v>809000000</v>
      </c>
      <c r="P847" s="23">
        <v>772467216.14999998</v>
      </c>
      <c r="Q847" s="171">
        <v>0.95484204715698395</v>
      </c>
    </row>
    <row r="848" spans="1:17" x14ac:dyDescent="0.2">
      <c r="A848" s="10" t="s">
        <v>346</v>
      </c>
      <c r="B848" s="12" t="s">
        <v>347</v>
      </c>
      <c r="C848" s="23">
        <v>471000000</v>
      </c>
      <c r="D848" s="23">
        <v>464823137.19999999</v>
      </c>
      <c r="E848" s="57">
        <v>0.98688564161358805</v>
      </c>
      <c r="F848" s="23">
        <v>541000000</v>
      </c>
      <c r="G848" s="23">
        <v>540440110.08000004</v>
      </c>
      <c r="H848" s="57">
        <v>0.99896508332717193</v>
      </c>
      <c r="I848" s="23">
        <v>600000000</v>
      </c>
      <c r="J848" s="23">
        <v>568835712.80999994</v>
      </c>
      <c r="K848" s="57">
        <v>0.94805952134999993</v>
      </c>
      <c r="L848" s="23">
        <v>618000000</v>
      </c>
      <c r="M848" s="23">
        <v>610513061.22000003</v>
      </c>
      <c r="N848" s="57">
        <v>0.98788521233009718</v>
      </c>
      <c r="O848" s="23">
        <v>678000000</v>
      </c>
      <c r="P848" s="23">
        <v>671980539.62</v>
      </c>
      <c r="Q848" s="171">
        <v>0.9911217398525074</v>
      </c>
    </row>
    <row r="849" spans="1:17" x14ac:dyDescent="0.2">
      <c r="A849" s="10" t="s">
        <v>305</v>
      </c>
      <c r="B849" s="12" t="s">
        <v>307</v>
      </c>
      <c r="C849" s="23">
        <v>830843000</v>
      </c>
      <c r="D849" s="23">
        <v>794132305.48000002</v>
      </c>
      <c r="E849" s="57">
        <v>0.95581512449403805</v>
      </c>
      <c r="F849" s="23">
        <v>1024525000</v>
      </c>
      <c r="G849" s="23">
        <v>864131877.65999997</v>
      </c>
      <c r="H849" s="57">
        <v>0.84344635578438787</v>
      </c>
      <c r="I849" s="23">
        <v>1083421000</v>
      </c>
      <c r="J849" s="23">
        <v>940084130.98000002</v>
      </c>
      <c r="K849" s="57">
        <v>0.86769975012483602</v>
      </c>
      <c r="L849" s="23">
        <v>1114071718</v>
      </c>
      <c r="M849" s="23">
        <v>1040247856.96</v>
      </c>
      <c r="N849" s="57">
        <v>0.93373509097553453</v>
      </c>
      <c r="O849" s="23">
        <v>1147298000</v>
      </c>
      <c r="P849" s="23">
        <v>1073254143.2</v>
      </c>
      <c r="Q849" s="171">
        <v>0.93546240227037791</v>
      </c>
    </row>
    <row r="850" spans="1:17" x14ac:dyDescent="0.2">
      <c r="A850" s="20" t="s">
        <v>309</v>
      </c>
      <c r="B850" s="21"/>
      <c r="C850" s="17">
        <v>673758000</v>
      </c>
      <c r="D850" s="17">
        <v>631533707</v>
      </c>
      <c r="E850" s="56">
        <v>0.93733017938191454</v>
      </c>
      <c r="F850" s="17">
        <v>804369000</v>
      </c>
      <c r="G850" s="17">
        <v>713445565</v>
      </c>
      <c r="H850" s="56">
        <v>0.8869630294056583</v>
      </c>
      <c r="I850" s="17">
        <v>853179000</v>
      </c>
      <c r="J850" s="17">
        <v>779637782</v>
      </c>
      <c r="K850" s="56">
        <v>0.91380329567417862</v>
      </c>
      <c r="L850" s="17">
        <v>921590550</v>
      </c>
      <c r="M850" s="17">
        <v>853680023</v>
      </c>
      <c r="N850" s="56">
        <v>0.92631160660230294</v>
      </c>
      <c r="O850" s="17">
        <v>956571000</v>
      </c>
      <c r="P850" s="17">
        <v>890421633</v>
      </c>
      <c r="Q850" s="58">
        <v>0.9308474049495542</v>
      </c>
    </row>
    <row r="851" spans="1:17" ht="51" x14ac:dyDescent="0.2">
      <c r="A851" s="52" t="s">
        <v>310</v>
      </c>
      <c r="B851" s="12" t="s">
        <v>315</v>
      </c>
      <c r="C851" s="23">
        <v>639206000</v>
      </c>
      <c r="D851" s="23">
        <v>599147347</v>
      </c>
      <c r="E851" s="57">
        <v>0.93733060546991109</v>
      </c>
      <c r="F851" s="23">
        <v>763119000</v>
      </c>
      <c r="G851" s="23">
        <v>676858960</v>
      </c>
      <c r="H851" s="57">
        <v>0.88696384181235166</v>
      </c>
      <c r="I851" s="23">
        <v>809426000</v>
      </c>
      <c r="J851" s="23">
        <v>739656313</v>
      </c>
      <c r="K851" s="57">
        <v>0.91380350149365108</v>
      </c>
      <c r="L851" s="23">
        <v>874328881</v>
      </c>
      <c r="M851" s="23">
        <v>809901767</v>
      </c>
      <c r="N851" s="57">
        <v>0.92631249476019539</v>
      </c>
      <c r="O851" s="23">
        <v>907516000</v>
      </c>
      <c r="P851" s="23">
        <v>844896067</v>
      </c>
      <c r="Q851" s="171">
        <v>0.93099853556300938</v>
      </c>
    </row>
    <row r="852" spans="1:17" ht="25.5" hidden="1" x14ac:dyDescent="0.2">
      <c r="A852" s="52" t="s">
        <v>311</v>
      </c>
      <c r="B852" s="12" t="s">
        <v>316</v>
      </c>
      <c r="C852" s="23">
        <v>0</v>
      </c>
      <c r="D852" s="23">
        <v>0</v>
      </c>
      <c r="E852" s="57">
        <v>0</v>
      </c>
      <c r="F852" s="23">
        <v>0</v>
      </c>
      <c r="G852" s="23">
        <v>0</v>
      </c>
      <c r="H852" s="57">
        <v>0</v>
      </c>
      <c r="I852" s="23">
        <v>0</v>
      </c>
      <c r="J852" s="23">
        <v>0</v>
      </c>
      <c r="K852" s="57">
        <v>0</v>
      </c>
      <c r="L852" s="23">
        <v>0</v>
      </c>
      <c r="M852" s="23">
        <v>0</v>
      </c>
      <c r="N852" s="57">
        <v>0</v>
      </c>
      <c r="O852" s="23"/>
      <c r="P852" s="23"/>
      <c r="Q852" s="171"/>
    </row>
    <row r="853" spans="1:17" ht="38.25" hidden="1" x14ac:dyDescent="0.2">
      <c r="A853" s="52" t="s">
        <v>312</v>
      </c>
      <c r="B853" s="12" t="s">
        <v>317</v>
      </c>
      <c r="C853" s="23">
        <v>0</v>
      </c>
      <c r="D853" s="23">
        <v>0</v>
      </c>
      <c r="E853" s="57">
        <v>0</v>
      </c>
      <c r="F853" s="23">
        <v>0</v>
      </c>
      <c r="G853" s="23">
        <v>0</v>
      </c>
      <c r="H853" s="57">
        <v>0</v>
      </c>
      <c r="I853" s="23">
        <v>0</v>
      </c>
      <c r="J853" s="23">
        <v>0</v>
      </c>
      <c r="K853" s="57">
        <v>0</v>
      </c>
      <c r="L853" s="23">
        <v>0</v>
      </c>
      <c r="M853" s="23">
        <v>0</v>
      </c>
      <c r="N853" s="57">
        <v>0</v>
      </c>
      <c r="O853" s="23"/>
      <c r="P853" s="23"/>
      <c r="Q853" s="171"/>
    </row>
    <row r="854" spans="1:17" ht="38.25" hidden="1" x14ac:dyDescent="0.2">
      <c r="A854" s="52" t="s">
        <v>313</v>
      </c>
      <c r="B854" s="12" t="s">
        <v>318</v>
      </c>
      <c r="C854" s="23">
        <v>0</v>
      </c>
      <c r="D854" s="23">
        <v>0</v>
      </c>
      <c r="E854" s="57">
        <v>0</v>
      </c>
      <c r="F854" s="23">
        <v>0</v>
      </c>
      <c r="G854" s="23">
        <v>0</v>
      </c>
      <c r="H854" s="57">
        <v>0</v>
      </c>
      <c r="I854" s="23">
        <v>0</v>
      </c>
      <c r="J854" s="23">
        <v>0</v>
      </c>
      <c r="K854" s="57">
        <v>0</v>
      </c>
      <c r="L854" s="23">
        <v>0</v>
      </c>
      <c r="M854" s="23">
        <v>0</v>
      </c>
      <c r="N854" s="57">
        <v>0</v>
      </c>
      <c r="O854" s="23"/>
      <c r="P854" s="23"/>
      <c r="Q854" s="171"/>
    </row>
    <row r="855" spans="1:17" ht="38.25" x14ac:dyDescent="0.2">
      <c r="A855" s="52" t="s">
        <v>314</v>
      </c>
      <c r="B855" s="12" t="s">
        <v>319</v>
      </c>
      <c r="C855" s="23">
        <v>34552000</v>
      </c>
      <c r="D855" s="23">
        <v>32386360</v>
      </c>
      <c r="E855" s="57">
        <v>0.93732229682796941</v>
      </c>
      <c r="F855" s="23">
        <v>41250000</v>
      </c>
      <c r="G855" s="23">
        <v>36586605</v>
      </c>
      <c r="H855" s="57">
        <v>0.88694799999999996</v>
      </c>
      <c r="I855" s="23">
        <v>43753000</v>
      </c>
      <c r="J855" s="23">
        <v>39981469</v>
      </c>
      <c r="K855" s="57">
        <v>0.91379948803510613</v>
      </c>
      <c r="L855" s="23">
        <v>47261669</v>
      </c>
      <c r="M855" s="23">
        <v>43778256</v>
      </c>
      <c r="N855" s="57">
        <v>0.92629517590671628</v>
      </c>
      <c r="O855" s="23">
        <v>49055000</v>
      </c>
      <c r="P855" s="23">
        <v>45525566</v>
      </c>
      <c r="Q855" s="171">
        <v>0.92805149322189384</v>
      </c>
    </row>
    <row r="856" spans="1:17" x14ac:dyDescent="0.2">
      <c r="A856" s="20" t="s">
        <v>320</v>
      </c>
      <c r="B856" s="21"/>
      <c r="C856" s="17">
        <v>707732000</v>
      </c>
      <c r="D856" s="17">
        <v>596801335.63999999</v>
      </c>
      <c r="E856" s="56">
        <v>0.84325893931601226</v>
      </c>
      <c r="F856" s="17">
        <v>862146000</v>
      </c>
      <c r="G856" s="17">
        <v>673077215.52999997</v>
      </c>
      <c r="H856" s="56">
        <v>0.78069980668007499</v>
      </c>
      <c r="I856" s="17">
        <v>916597000</v>
      </c>
      <c r="J856" s="17">
        <v>721684813.93000007</v>
      </c>
      <c r="K856" s="56">
        <v>0.78735236306686585</v>
      </c>
      <c r="L856" s="17">
        <v>992021210</v>
      </c>
      <c r="M856" s="17">
        <v>791474613.14999998</v>
      </c>
      <c r="N856" s="56">
        <v>0.79784041426896501</v>
      </c>
      <c r="O856" s="17">
        <v>1058327000</v>
      </c>
      <c r="P856" s="17">
        <v>837134592.38999999</v>
      </c>
      <c r="Q856" s="58">
        <v>0.79099804917572736</v>
      </c>
    </row>
    <row r="857" spans="1:17" ht="51" x14ac:dyDescent="0.2">
      <c r="A857" s="52" t="s">
        <v>321</v>
      </c>
      <c r="B857" s="12" t="s">
        <v>325</v>
      </c>
      <c r="C857" s="23">
        <v>339989000</v>
      </c>
      <c r="D857" s="23">
        <v>251032870</v>
      </c>
      <c r="E857" s="57">
        <v>0.73835585857189501</v>
      </c>
      <c r="F857" s="23">
        <v>405897000</v>
      </c>
      <c r="G857" s="23">
        <v>276823265</v>
      </c>
      <c r="H857" s="57">
        <v>0.68200372261928521</v>
      </c>
      <c r="I857" s="23">
        <v>430527000</v>
      </c>
      <c r="J857" s="23">
        <v>287542474</v>
      </c>
      <c r="K857" s="57">
        <v>0.6678848806230504</v>
      </c>
      <c r="L857" s="23">
        <v>465049186</v>
      </c>
      <c r="M857" s="23">
        <v>307661914</v>
      </c>
      <c r="N857" s="57">
        <v>0.66156854642897922</v>
      </c>
      <c r="O857" s="23">
        <v>498398000</v>
      </c>
      <c r="P857" s="23">
        <v>333462266</v>
      </c>
      <c r="Q857" s="171">
        <v>0.66906822659802001</v>
      </c>
    </row>
    <row r="858" spans="1:17" ht="38.25" x14ac:dyDescent="0.2">
      <c r="A858" s="52" t="s">
        <v>322</v>
      </c>
      <c r="B858" s="12" t="s">
        <v>326</v>
      </c>
      <c r="C858" s="23">
        <v>103655000</v>
      </c>
      <c r="D858" s="23">
        <v>97159078</v>
      </c>
      <c r="E858" s="57">
        <v>0.93733132024504362</v>
      </c>
      <c r="F858" s="23">
        <v>123750000</v>
      </c>
      <c r="G858" s="23">
        <v>109759867</v>
      </c>
      <c r="H858" s="57">
        <v>0.88694842020202025</v>
      </c>
      <c r="I858" s="23">
        <v>131259000</v>
      </c>
      <c r="J858" s="23">
        <v>119944307</v>
      </c>
      <c r="K858" s="57">
        <v>0.91379872618258562</v>
      </c>
      <c r="L858" s="23">
        <v>141783008</v>
      </c>
      <c r="M858" s="23">
        <v>131334862</v>
      </c>
      <c r="N858" s="57">
        <v>0.92630889873629996</v>
      </c>
      <c r="O858" s="23">
        <v>147165000</v>
      </c>
      <c r="P858" s="23">
        <v>136576718</v>
      </c>
      <c r="Q858" s="171">
        <v>0.92805162912377259</v>
      </c>
    </row>
    <row r="859" spans="1:17" ht="25.5" x14ac:dyDescent="0.2">
      <c r="A859" s="52" t="s">
        <v>323</v>
      </c>
      <c r="B859" s="12" t="s">
        <v>327</v>
      </c>
      <c r="C859" s="23">
        <v>207310000</v>
      </c>
      <c r="D859" s="23">
        <v>194318090</v>
      </c>
      <c r="E859" s="57">
        <v>0.93733100188124063</v>
      </c>
      <c r="F859" s="23">
        <v>247499000</v>
      </c>
      <c r="G859" s="23">
        <v>219519471</v>
      </c>
      <c r="H859" s="57">
        <v>0.8869509412159241</v>
      </c>
      <c r="I859" s="23">
        <v>262517000</v>
      </c>
      <c r="J859" s="23">
        <v>239888620</v>
      </c>
      <c r="K859" s="57">
        <v>0.91380222995082228</v>
      </c>
      <c r="L859" s="23">
        <v>283566016</v>
      </c>
      <c r="M859" s="23">
        <v>262669761</v>
      </c>
      <c r="N859" s="57">
        <v>0.9263090292173799</v>
      </c>
      <c r="O859" s="23">
        <v>294330000</v>
      </c>
      <c r="P859" s="23">
        <v>273153485</v>
      </c>
      <c r="Q859" s="171">
        <v>0.9280517956035742</v>
      </c>
    </row>
    <row r="860" spans="1:17" ht="38.25" x14ac:dyDescent="0.2">
      <c r="A860" s="52" t="s">
        <v>324</v>
      </c>
      <c r="B860" s="12" t="s">
        <v>328</v>
      </c>
      <c r="C860" s="23">
        <v>56778000</v>
      </c>
      <c r="D860" s="23">
        <v>54291297.640000001</v>
      </c>
      <c r="E860" s="57">
        <v>0.95620306527176024</v>
      </c>
      <c r="F860" s="23">
        <v>85000000</v>
      </c>
      <c r="G860" s="23">
        <v>66974612.530000001</v>
      </c>
      <c r="H860" s="57">
        <v>0.78793661800000003</v>
      </c>
      <c r="I860" s="23">
        <v>92294000</v>
      </c>
      <c r="J860" s="23">
        <v>74309412.930000007</v>
      </c>
      <c r="K860" s="57">
        <v>0.80513806888855188</v>
      </c>
      <c r="L860" s="23">
        <v>101623000</v>
      </c>
      <c r="M860" s="23">
        <v>89808076.150000006</v>
      </c>
      <c r="N860" s="57">
        <v>0.88373769865089602</v>
      </c>
      <c r="O860" s="23">
        <v>118434000</v>
      </c>
      <c r="P860" s="23">
        <v>93942123.390000001</v>
      </c>
      <c r="Q860" s="171">
        <v>0.79320231850650991</v>
      </c>
    </row>
    <row r="861" spans="1:17" ht="25.5" hidden="1" x14ac:dyDescent="0.2">
      <c r="A861" s="20" t="s">
        <v>331</v>
      </c>
      <c r="B861" s="21" t="s">
        <v>377</v>
      </c>
      <c r="C861" s="17">
        <v>0</v>
      </c>
      <c r="D861" s="17">
        <v>0</v>
      </c>
      <c r="E861" s="56">
        <v>0</v>
      </c>
      <c r="F861" s="17">
        <v>0</v>
      </c>
      <c r="G861" s="17">
        <v>0</v>
      </c>
      <c r="H861" s="56">
        <v>0</v>
      </c>
      <c r="I861" s="17">
        <v>0</v>
      </c>
      <c r="J861" s="17">
        <v>0</v>
      </c>
      <c r="K861" s="56">
        <v>0</v>
      </c>
      <c r="L861" s="17">
        <v>0</v>
      </c>
      <c r="M861" s="17">
        <v>0</v>
      </c>
      <c r="N861" s="56">
        <v>0</v>
      </c>
      <c r="O861" s="17"/>
      <c r="P861" s="17"/>
      <c r="Q861" s="58"/>
    </row>
    <row r="862" spans="1:17" ht="25.5" hidden="1" x14ac:dyDescent="0.2">
      <c r="A862" s="52" t="s">
        <v>375</v>
      </c>
      <c r="B862" s="12" t="s">
        <v>376</v>
      </c>
      <c r="C862" s="23">
        <v>0</v>
      </c>
      <c r="D862" s="23">
        <v>0</v>
      </c>
      <c r="E862" s="57">
        <v>0</v>
      </c>
      <c r="F862" s="23">
        <v>0</v>
      </c>
      <c r="G862" s="23">
        <v>0</v>
      </c>
      <c r="H862" s="57">
        <v>0</v>
      </c>
      <c r="I862" s="23">
        <v>0</v>
      </c>
      <c r="J862" s="23">
        <v>0</v>
      </c>
      <c r="K862" s="57">
        <v>0</v>
      </c>
      <c r="L862" s="23">
        <v>0</v>
      </c>
      <c r="M862" s="23">
        <v>0</v>
      </c>
      <c r="N862" s="57">
        <v>0</v>
      </c>
      <c r="O862" s="23"/>
      <c r="P862" s="23"/>
      <c r="Q862" s="171"/>
    </row>
    <row r="863" spans="1:17" hidden="1" x14ac:dyDescent="0.2">
      <c r="A863" s="52" t="s">
        <v>329</v>
      </c>
      <c r="B863" s="12" t="s">
        <v>330</v>
      </c>
      <c r="C863" s="23">
        <v>0</v>
      </c>
      <c r="D863" s="23">
        <v>0</v>
      </c>
      <c r="E863" s="57">
        <v>0</v>
      </c>
      <c r="F863" s="23">
        <v>0</v>
      </c>
      <c r="G863" s="23">
        <v>0</v>
      </c>
      <c r="H863" s="57">
        <v>0</v>
      </c>
      <c r="I863" s="23">
        <v>0</v>
      </c>
      <c r="J863" s="23">
        <v>0</v>
      </c>
      <c r="K863" s="57">
        <v>0</v>
      </c>
      <c r="L863" s="23">
        <v>0</v>
      </c>
      <c r="M863" s="23">
        <v>0</v>
      </c>
      <c r="N863" s="57">
        <v>0</v>
      </c>
      <c r="O863" s="23"/>
      <c r="P863" s="23"/>
      <c r="Q863" s="171"/>
    </row>
    <row r="864" spans="1:17" hidden="1" x14ac:dyDescent="0.2">
      <c r="A864" s="52"/>
      <c r="B864" s="12"/>
      <c r="C864" s="23">
        <v>0</v>
      </c>
      <c r="D864" s="23">
        <v>0</v>
      </c>
      <c r="E864" s="57">
        <v>0</v>
      </c>
      <c r="F864" s="23">
        <v>0</v>
      </c>
      <c r="G864" s="23">
        <v>0</v>
      </c>
      <c r="H864" s="57">
        <v>0</v>
      </c>
      <c r="I864" s="23">
        <v>0</v>
      </c>
      <c r="J864" s="23">
        <v>0</v>
      </c>
      <c r="K864" s="57">
        <v>0</v>
      </c>
      <c r="L864" s="23">
        <v>0</v>
      </c>
      <c r="M864" s="23">
        <v>0</v>
      </c>
      <c r="N864" s="57">
        <v>0</v>
      </c>
      <c r="O864" s="23"/>
      <c r="P864" s="23"/>
      <c r="Q864" s="171"/>
    </row>
    <row r="865" spans="1:17" x14ac:dyDescent="0.2">
      <c r="A865" s="20">
        <v>1</v>
      </c>
      <c r="B865" s="21" t="s">
        <v>5</v>
      </c>
      <c r="C865" s="17">
        <v>27964000</v>
      </c>
      <c r="D865" s="17">
        <v>26324778</v>
      </c>
      <c r="E865" s="56">
        <v>0.94138098984408525</v>
      </c>
      <c r="F865" s="17">
        <v>35000000</v>
      </c>
      <c r="G865" s="17">
        <v>31804980</v>
      </c>
      <c r="H865" s="56">
        <v>0.90871371428571424</v>
      </c>
      <c r="I865" s="17">
        <v>37000000</v>
      </c>
      <c r="J865" s="17">
        <v>25132915</v>
      </c>
      <c r="K865" s="56">
        <v>0.67926797297297292</v>
      </c>
      <c r="L865" s="17">
        <v>41000000</v>
      </c>
      <c r="M865" s="17">
        <v>29602176</v>
      </c>
      <c r="N865" s="56">
        <v>0.72200429268292687</v>
      </c>
      <c r="O865" s="17">
        <v>41000000</v>
      </c>
      <c r="P865" s="17">
        <v>32457457</v>
      </c>
      <c r="Q865" s="58">
        <v>0.79164529268292683</v>
      </c>
    </row>
    <row r="866" spans="1:17" hidden="1" x14ac:dyDescent="0.2">
      <c r="A866" s="20" t="s">
        <v>6</v>
      </c>
      <c r="B866" s="21" t="s">
        <v>7</v>
      </c>
      <c r="C866" s="17">
        <v>0</v>
      </c>
      <c r="D866" s="17">
        <v>0</v>
      </c>
      <c r="E866" s="56">
        <v>0</v>
      </c>
      <c r="F866" s="17">
        <v>0</v>
      </c>
      <c r="G866" s="17">
        <v>0</v>
      </c>
      <c r="H866" s="56">
        <v>0</v>
      </c>
      <c r="I866" s="17">
        <v>0</v>
      </c>
      <c r="J866" s="17">
        <v>0</v>
      </c>
      <c r="K866" s="56">
        <v>0</v>
      </c>
      <c r="L866" s="17">
        <v>0</v>
      </c>
      <c r="M866" s="17">
        <v>0</v>
      </c>
      <c r="N866" s="56">
        <v>0</v>
      </c>
      <c r="O866" s="17"/>
      <c r="P866" s="17"/>
      <c r="Q866" s="58"/>
    </row>
    <row r="867" spans="1:17" ht="25.5" hidden="1" x14ac:dyDescent="0.2">
      <c r="A867" s="11" t="s">
        <v>137</v>
      </c>
      <c r="B867" s="12" t="s">
        <v>147</v>
      </c>
      <c r="C867" s="23">
        <v>0</v>
      </c>
      <c r="D867" s="23">
        <v>0</v>
      </c>
      <c r="E867" s="57">
        <v>0</v>
      </c>
      <c r="F867" s="23">
        <v>0</v>
      </c>
      <c r="G867" s="23">
        <v>0</v>
      </c>
      <c r="H867" s="57">
        <v>0</v>
      </c>
      <c r="I867" s="23">
        <v>0</v>
      </c>
      <c r="J867" s="23">
        <v>0</v>
      </c>
      <c r="K867" s="57">
        <v>0</v>
      </c>
      <c r="L867" s="23">
        <v>0</v>
      </c>
      <c r="M867" s="23">
        <v>0</v>
      </c>
      <c r="N867" s="57">
        <v>0</v>
      </c>
      <c r="O867" s="23"/>
      <c r="P867" s="23"/>
      <c r="Q867" s="171"/>
    </row>
    <row r="868" spans="1:17" ht="25.5" hidden="1" x14ac:dyDescent="0.2">
      <c r="A868" s="11" t="s">
        <v>83</v>
      </c>
      <c r="B868" s="12" t="s">
        <v>148</v>
      </c>
      <c r="C868" s="23">
        <v>0</v>
      </c>
      <c r="D868" s="23">
        <v>0</v>
      </c>
      <c r="E868" s="57">
        <v>0</v>
      </c>
      <c r="F868" s="23">
        <v>0</v>
      </c>
      <c r="G868" s="23">
        <v>0</v>
      </c>
      <c r="H868" s="57">
        <v>0</v>
      </c>
      <c r="I868" s="23">
        <v>0</v>
      </c>
      <c r="J868" s="23">
        <v>0</v>
      </c>
      <c r="K868" s="57">
        <v>0</v>
      </c>
      <c r="L868" s="23">
        <v>0</v>
      </c>
      <c r="M868" s="23">
        <v>0</v>
      </c>
      <c r="N868" s="57">
        <v>0</v>
      </c>
      <c r="O868" s="23"/>
      <c r="P868" s="23"/>
      <c r="Q868" s="171"/>
    </row>
    <row r="869" spans="1:17" hidden="1" x14ac:dyDescent="0.2">
      <c r="A869" s="11" t="s">
        <v>149</v>
      </c>
      <c r="B869" s="12" t="s">
        <v>150</v>
      </c>
      <c r="C869" s="23">
        <v>0</v>
      </c>
      <c r="D869" s="23">
        <v>0</v>
      </c>
      <c r="E869" s="57">
        <v>0</v>
      </c>
      <c r="F869" s="23">
        <v>0</v>
      </c>
      <c r="G869" s="23">
        <v>0</v>
      </c>
      <c r="H869" s="57">
        <v>0</v>
      </c>
      <c r="I869" s="23">
        <v>0</v>
      </c>
      <c r="J869" s="23">
        <v>0</v>
      </c>
      <c r="K869" s="57">
        <v>0</v>
      </c>
      <c r="L869" s="23">
        <v>0</v>
      </c>
      <c r="M869" s="23">
        <v>0</v>
      </c>
      <c r="N869" s="57">
        <v>0</v>
      </c>
      <c r="O869" s="23"/>
      <c r="P869" s="23"/>
      <c r="Q869" s="171"/>
    </row>
    <row r="870" spans="1:17" ht="25.5" hidden="1" x14ac:dyDescent="0.2">
      <c r="A870" s="11" t="s">
        <v>151</v>
      </c>
      <c r="B870" s="12" t="s">
        <v>152</v>
      </c>
      <c r="C870" s="23">
        <v>0</v>
      </c>
      <c r="D870" s="23">
        <v>0</v>
      </c>
      <c r="E870" s="57">
        <v>0</v>
      </c>
      <c r="F870" s="23">
        <v>0</v>
      </c>
      <c r="G870" s="23">
        <v>0</v>
      </c>
      <c r="H870" s="57">
        <v>0</v>
      </c>
      <c r="I870" s="23">
        <v>0</v>
      </c>
      <c r="J870" s="23">
        <v>0</v>
      </c>
      <c r="K870" s="57">
        <v>0</v>
      </c>
      <c r="L870" s="23">
        <v>0</v>
      </c>
      <c r="M870" s="23">
        <v>0</v>
      </c>
      <c r="N870" s="57">
        <v>0</v>
      </c>
      <c r="O870" s="23"/>
      <c r="P870" s="23"/>
      <c r="Q870" s="171"/>
    </row>
    <row r="871" spans="1:17" hidden="1" x14ac:dyDescent="0.2">
      <c r="A871" s="11" t="s">
        <v>8</v>
      </c>
      <c r="B871" s="12" t="s">
        <v>153</v>
      </c>
      <c r="C871" s="23">
        <v>0</v>
      </c>
      <c r="D871" s="23">
        <v>0</v>
      </c>
      <c r="E871" s="57">
        <v>0</v>
      </c>
      <c r="F871" s="23">
        <v>0</v>
      </c>
      <c r="G871" s="23">
        <v>0</v>
      </c>
      <c r="H871" s="57">
        <v>0</v>
      </c>
      <c r="I871" s="23">
        <v>0</v>
      </c>
      <c r="J871" s="23">
        <v>0</v>
      </c>
      <c r="K871" s="57">
        <v>0</v>
      </c>
      <c r="L871" s="23">
        <v>0</v>
      </c>
      <c r="M871" s="23">
        <v>0</v>
      </c>
      <c r="N871" s="57">
        <v>0</v>
      </c>
      <c r="O871" s="23"/>
      <c r="P871" s="23"/>
      <c r="Q871" s="171"/>
    </row>
    <row r="872" spans="1:17" hidden="1" x14ac:dyDescent="0.2">
      <c r="A872" s="20" t="s">
        <v>126</v>
      </c>
      <c r="B872" s="21" t="s">
        <v>128</v>
      </c>
      <c r="C872" s="17">
        <v>0</v>
      </c>
      <c r="D872" s="17">
        <v>0</v>
      </c>
      <c r="E872" s="56">
        <v>0</v>
      </c>
      <c r="F872" s="17">
        <v>0</v>
      </c>
      <c r="G872" s="17">
        <v>0</v>
      </c>
      <c r="H872" s="56">
        <v>0</v>
      </c>
      <c r="I872" s="17">
        <v>0</v>
      </c>
      <c r="J872" s="17">
        <v>0</v>
      </c>
      <c r="K872" s="56">
        <v>0</v>
      </c>
      <c r="L872" s="17">
        <v>0</v>
      </c>
      <c r="M872" s="17">
        <v>0</v>
      </c>
      <c r="N872" s="56">
        <v>0</v>
      </c>
      <c r="O872" s="17"/>
      <c r="P872" s="17"/>
      <c r="Q872" s="58"/>
    </row>
    <row r="873" spans="1:17" ht="25.5" hidden="1" x14ac:dyDescent="0.2">
      <c r="A873" s="11" t="s">
        <v>154</v>
      </c>
      <c r="B873" s="12" t="s">
        <v>155</v>
      </c>
      <c r="C873" s="23">
        <v>0</v>
      </c>
      <c r="D873" s="23">
        <v>0</v>
      </c>
      <c r="E873" s="57">
        <v>0</v>
      </c>
      <c r="F873" s="23">
        <v>0</v>
      </c>
      <c r="G873" s="23">
        <v>0</v>
      </c>
      <c r="H873" s="57">
        <v>0</v>
      </c>
      <c r="I873" s="23">
        <v>0</v>
      </c>
      <c r="J873" s="23">
        <v>0</v>
      </c>
      <c r="K873" s="57">
        <v>0</v>
      </c>
      <c r="L873" s="23">
        <v>0</v>
      </c>
      <c r="M873" s="23">
        <v>0</v>
      </c>
      <c r="N873" s="57">
        <v>0</v>
      </c>
      <c r="O873" s="23"/>
      <c r="P873" s="23"/>
      <c r="Q873" s="171"/>
    </row>
    <row r="874" spans="1:17" hidden="1" x14ac:dyDescent="0.2">
      <c r="A874" s="11" t="s">
        <v>156</v>
      </c>
      <c r="B874" s="12" t="s">
        <v>157</v>
      </c>
      <c r="C874" s="23">
        <v>0</v>
      </c>
      <c r="D874" s="23">
        <v>0</v>
      </c>
      <c r="E874" s="57">
        <v>0</v>
      </c>
      <c r="F874" s="23">
        <v>0</v>
      </c>
      <c r="G874" s="23">
        <v>0</v>
      </c>
      <c r="H874" s="57">
        <v>0</v>
      </c>
      <c r="I874" s="23">
        <v>0</v>
      </c>
      <c r="J874" s="23">
        <v>0</v>
      </c>
      <c r="K874" s="57">
        <v>0</v>
      </c>
      <c r="L874" s="23">
        <v>0</v>
      </c>
      <c r="M874" s="23">
        <v>0</v>
      </c>
      <c r="N874" s="57">
        <v>0</v>
      </c>
      <c r="O874" s="23"/>
      <c r="P874" s="23"/>
      <c r="Q874" s="171"/>
    </row>
    <row r="875" spans="1:17" hidden="1" x14ac:dyDescent="0.2">
      <c r="A875" s="11" t="s">
        <v>158</v>
      </c>
      <c r="B875" s="12" t="s">
        <v>159</v>
      </c>
      <c r="C875" s="23">
        <v>0</v>
      </c>
      <c r="D875" s="23">
        <v>0</v>
      </c>
      <c r="E875" s="57">
        <v>0</v>
      </c>
      <c r="F875" s="23">
        <v>0</v>
      </c>
      <c r="G875" s="23">
        <v>0</v>
      </c>
      <c r="H875" s="57">
        <v>0</v>
      </c>
      <c r="I875" s="23">
        <v>0</v>
      </c>
      <c r="J875" s="23">
        <v>0</v>
      </c>
      <c r="K875" s="57">
        <v>0</v>
      </c>
      <c r="L875" s="23">
        <v>0</v>
      </c>
      <c r="M875" s="23">
        <v>0</v>
      </c>
      <c r="N875" s="57">
        <v>0</v>
      </c>
      <c r="O875" s="23"/>
      <c r="P875" s="23"/>
      <c r="Q875" s="171"/>
    </row>
    <row r="876" spans="1:17" hidden="1" x14ac:dyDescent="0.2">
      <c r="A876" s="11" t="s">
        <v>127</v>
      </c>
      <c r="B876" s="12" t="s">
        <v>160</v>
      </c>
      <c r="C876" s="23">
        <v>0</v>
      </c>
      <c r="D876" s="23">
        <v>0</v>
      </c>
      <c r="E876" s="57">
        <v>0</v>
      </c>
      <c r="F876" s="23">
        <v>0</v>
      </c>
      <c r="G876" s="23">
        <v>0</v>
      </c>
      <c r="H876" s="57">
        <v>0</v>
      </c>
      <c r="I876" s="23">
        <v>0</v>
      </c>
      <c r="J876" s="23">
        <v>0</v>
      </c>
      <c r="K876" s="57">
        <v>0</v>
      </c>
      <c r="L876" s="23">
        <v>0</v>
      </c>
      <c r="M876" s="23">
        <v>0</v>
      </c>
      <c r="N876" s="57">
        <v>0</v>
      </c>
      <c r="O876" s="23"/>
      <c r="P876" s="23"/>
      <c r="Q876" s="171"/>
    </row>
    <row r="877" spans="1:17" hidden="1" x14ac:dyDescent="0.2">
      <c r="A877" s="11" t="s">
        <v>161</v>
      </c>
      <c r="B877" s="12" t="s">
        <v>162</v>
      </c>
      <c r="C877" s="23">
        <v>0</v>
      </c>
      <c r="D877" s="23">
        <v>0</v>
      </c>
      <c r="E877" s="57">
        <v>0</v>
      </c>
      <c r="F877" s="23">
        <v>0</v>
      </c>
      <c r="G877" s="23">
        <v>0</v>
      </c>
      <c r="H877" s="57">
        <v>0</v>
      </c>
      <c r="I877" s="23">
        <v>0</v>
      </c>
      <c r="J877" s="23">
        <v>0</v>
      </c>
      <c r="K877" s="57">
        <v>0</v>
      </c>
      <c r="L877" s="23">
        <v>0</v>
      </c>
      <c r="M877" s="23">
        <v>0</v>
      </c>
      <c r="N877" s="57">
        <v>0</v>
      </c>
      <c r="O877" s="23"/>
      <c r="P877" s="23"/>
      <c r="Q877" s="171"/>
    </row>
    <row r="878" spans="1:17" ht="25.5" hidden="1" x14ac:dyDescent="0.2">
      <c r="A878" s="25" t="s">
        <v>9</v>
      </c>
      <c r="B878" s="21" t="s">
        <v>10</v>
      </c>
      <c r="C878" s="17">
        <v>0</v>
      </c>
      <c r="D878" s="17">
        <v>0</v>
      </c>
      <c r="E878" s="56">
        <v>0</v>
      </c>
      <c r="F878" s="17">
        <v>0</v>
      </c>
      <c r="G878" s="17">
        <v>0</v>
      </c>
      <c r="H878" s="56">
        <v>0</v>
      </c>
      <c r="I878" s="17">
        <v>0</v>
      </c>
      <c r="J878" s="17">
        <v>0</v>
      </c>
      <c r="K878" s="56">
        <v>0</v>
      </c>
      <c r="L878" s="17">
        <v>0</v>
      </c>
      <c r="M878" s="17">
        <v>0</v>
      </c>
      <c r="N878" s="56">
        <v>0</v>
      </c>
      <c r="O878" s="17"/>
      <c r="P878" s="17"/>
      <c r="Q878" s="58"/>
    </row>
    <row r="879" spans="1:17" hidden="1" x14ac:dyDescent="0.2">
      <c r="A879" s="11" t="s">
        <v>11</v>
      </c>
      <c r="B879" s="12" t="s">
        <v>163</v>
      </c>
      <c r="C879" s="23">
        <v>0</v>
      </c>
      <c r="D879" s="23">
        <v>0</v>
      </c>
      <c r="E879" s="57">
        <v>0</v>
      </c>
      <c r="F879" s="23">
        <v>0</v>
      </c>
      <c r="G879" s="23">
        <v>0</v>
      </c>
      <c r="H879" s="57">
        <v>0</v>
      </c>
      <c r="I879" s="23">
        <v>0</v>
      </c>
      <c r="J879" s="23">
        <v>0</v>
      </c>
      <c r="K879" s="57">
        <v>0</v>
      </c>
      <c r="L879" s="23">
        <v>0</v>
      </c>
      <c r="M879" s="23">
        <v>0</v>
      </c>
      <c r="N879" s="57">
        <v>0</v>
      </c>
      <c r="O879" s="23"/>
      <c r="P879" s="23"/>
      <c r="Q879" s="171"/>
    </row>
    <row r="880" spans="1:17" hidden="1" x14ac:dyDescent="0.2">
      <c r="A880" s="11" t="s">
        <v>164</v>
      </c>
      <c r="B880" s="12" t="s">
        <v>165</v>
      </c>
      <c r="C880" s="23">
        <v>0</v>
      </c>
      <c r="D880" s="23">
        <v>0</v>
      </c>
      <c r="E880" s="57">
        <v>0</v>
      </c>
      <c r="F880" s="23">
        <v>0</v>
      </c>
      <c r="G880" s="23">
        <v>0</v>
      </c>
      <c r="H880" s="57">
        <v>0</v>
      </c>
      <c r="I880" s="23">
        <v>0</v>
      </c>
      <c r="J880" s="23">
        <v>0</v>
      </c>
      <c r="K880" s="57">
        <v>0</v>
      </c>
      <c r="L880" s="23">
        <v>0</v>
      </c>
      <c r="M880" s="23">
        <v>0</v>
      </c>
      <c r="N880" s="57">
        <v>0</v>
      </c>
      <c r="O880" s="23"/>
      <c r="P880" s="23"/>
      <c r="Q880" s="171"/>
    </row>
    <row r="881" spans="1:17" ht="25.5" hidden="1" x14ac:dyDescent="0.2">
      <c r="A881" s="11" t="s">
        <v>12</v>
      </c>
      <c r="B881" s="12" t="s">
        <v>166</v>
      </c>
      <c r="C881" s="23">
        <v>0</v>
      </c>
      <c r="D881" s="23">
        <v>0</v>
      </c>
      <c r="E881" s="57">
        <v>0</v>
      </c>
      <c r="F881" s="23">
        <v>0</v>
      </c>
      <c r="G881" s="23">
        <v>0</v>
      </c>
      <c r="H881" s="57">
        <v>0</v>
      </c>
      <c r="I881" s="23">
        <v>0</v>
      </c>
      <c r="J881" s="23">
        <v>0</v>
      </c>
      <c r="K881" s="57">
        <v>0</v>
      </c>
      <c r="L881" s="23">
        <v>0</v>
      </c>
      <c r="M881" s="23">
        <v>0</v>
      </c>
      <c r="N881" s="57">
        <v>0</v>
      </c>
      <c r="O881" s="23"/>
      <c r="P881" s="23"/>
      <c r="Q881" s="171"/>
    </row>
    <row r="882" spans="1:17" hidden="1" x14ac:dyDescent="0.2">
      <c r="A882" s="11" t="s">
        <v>13</v>
      </c>
      <c r="B882" s="12" t="s">
        <v>167</v>
      </c>
      <c r="C882" s="23">
        <v>0</v>
      </c>
      <c r="D882" s="23">
        <v>0</v>
      </c>
      <c r="E882" s="57">
        <v>0</v>
      </c>
      <c r="F882" s="23">
        <v>0</v>
      </c>
      <c r="G882" s="23">
        <v>0</v>
      </c>
      <c r="H882" s="57">
        <v>0</v>
      </c>
      <c r="I882" s="23">
        <v>0</v>
      </c>
      <c r="J882" s="23">
        <v>0</v>
      </c>
      <c r="K882" s="57">
        <v>0</v>
      </c>
      <c r="L882" s="23">
        <v>0</v>
      </c>
      <c r="M882" s="23">
        <v>0</v>
      </c>
      <c r="N882" s="57">
        <v>0</v>
      </c>
      <c r="O882" s="23"/>
      <c r="P882" s="23"/>
      <c r="Q882" s="171"/>
    </row>
    <row r="883" spans="1:17" hidden="1" x14ac:dyDescent="0.2">
      <c r="A883" s="11" t="s">
        <v>168</v>
      </c>
      <c r="B883" s="12" t="s">
        <v>169</v>
      </c>
      <c r="C883" s="23">
        <v>0</v>
      </c>
      <c r="D883" s="23">
        <v>0</v>
      </c>
      <c r="E883" s="57">
        <v>0</v>
      </c>
      <c r="F883" s="23">
        <v>0</v>
      </c>
      <c r="G883" s="23">
        <v>0</v>
      </c>
      <c r="H883" s="57">
        <v>0</v>
      </c>
      <c r="I883" s="23">
        <v>0</v>
      </c>
      <c r="J883" s="23">
        <v>0</v>
      </c>
      <c r="K883" s="57">
        <v>0</v>
      </c>
      <c r="L883" s="23">
        <v>0</v>
      </c>
      <c r="M883" s="23">
        <v>0</v>
      </c>
      <c r="N883" s="57">
        <v>0</v>
      </c>
      <c r="O883" s="23"/>
      <c r="P883" s="23"/>
      <c r="Q883" s="171"/>
    </row>
    <row r="884" spans="1:17" ht="38.25" hidden="1" x14ac:dyDescent="0.2">
      <c r="A884" s="11" t="s">
        <v>170</v>
      </c>
      <c r="B884" s="12" t="s">
        <v>171</v>
      </c>
      <c r="C884" s="23">
        <v>0</v>
      </c>
      <c r="D884" s="23">
        <v>0</v>
      </c>
      <c r="E884" s="57">
        <v>0</v>
      </c>
      <c r="F884" s="23">
        <v>0</v>
      </c>
      <c r="G884" s="23">
        <v>0</v>
      </c>
      <c r="H884" s="57">
        <v>0</v>
      </c>
      <c r="I884" s="23">
        <v>0</v>
      </c>
      <c r="J884" s="23">
        <v>0</v>
      </c>
      <c r="K884" s="57">
        <v>0</v>
      </c>
      <c r="L884" s="23">
        <v>0</v>
      </c>
      <c r="M884" s="23">
        <v>0</v>
      </c>
      <c r="N884" s="57">
        <v>0</v>
      </c>
      <c r="O884" s="23"/>
      <c r="P884" s="23"/>
      <c r="Q884" s="171"/>
    </row>
    <row r="885" spans="1:17" ht="25.5" hidden="1" x14ac:dyDescent="0.2">
      <c r="A885" s="11" t="s">
        <v>172</v>
      </c>
      <c r="B885" s="12" t="s">
        <v>173</v>
      </c>
      <c r="C885" s="23">
        <v>0</v>
      </c>
      <c r="D885" s="23">
        <v>0</v>
      </c>
      <c r="E885" s="57">
        <v>0</v>
      </c>
      <c r="F885" s="23">
        <v>0</v>
      </c>
      <c r="G885" s="23">
        <v>0</v>
      </c>
      <c r="H885" s="57">
        <v>0</v>
      </c>
      <c r="I885" s="23">
        <v>0</v>
      </c>
      <c r="J885" s="23">
        <v>0</v>
      </c>
      <c r="K885" s="57">
        <v>0</v>
      </c>
      <c r="L885" s="23">
        <v>0</v>
      </c>
      <c r="M885" s="23">
        <v>0</v>
      </c>
      <c r="N885" s="57">
        <v>0</v>
      </c>
      <c r="O885" s="23"/>
      <c r="P885" s="23"/>
      <c r="Q885" s="171"/>
    </row>
    <row r="886" spans="1:17" ht="25.5" hidden="1" x14ac:dyDescent="0.2">
      <c r="A886" s="26" t="s">
        <v>14</v>
      </c>
      <c r="B886" s="21" t="s">
        <v>15</v>
      </c>
      <c r="C886" s="17">
        <v>0</v>
      </c>
      <c r="D886" s="17">
        <v>0</v>
      </c>
      <c r="E886" s="56">
        <v>0</v>
      </c>
      <c r="F886" s="17">
        <v>0</v>
      </c>
      <c r="G886" s="17">
        <v>0</v>
      </c>
      <c r="H886" s="56">
        <v>0</v>
      </c>
      <c r="I886" s="17">
        <v>0</v>
      </c>
      <c r="J886" s="17">
        <v>0</v>
      </c>
      <c r="K886" s="56">
        <v>0</v>
      </c>
      <c r="L886" s="17">
        <v>0</v>
      </c>
      <c r="M886" s="17">
        <v>0</v>
      </c>
      <c r="N886" s="56">
        <v>0</v>
      </c>
      <c r="O886" s="17"/>
      <c r="P886" s="17"/>
      <c r="Q886" s="58"/>
    </row>
    <row r="887" spans="1:17" ht="25.5" hidden="1" x14ac:dyDescent="0.2">
      <c r="A887" s="11" t="s">
        <v>129</v>
      </c>
      <c r="B887" s="12" t="s">
        <v>174</v>
      </c>
      <c r="C887" s="23">
        <v>0</v>
      </c>
      <c r="D887" s="23">
        <v>0</v>
      </c>
      <c r="E887" s="57">
        <v>0</v>
      </c>
      <c r="F887" s="23">
        <v>0</v>
      </c>
      <c r="G887" s="23">
        <v>0</v>
      </c>
      <c r="H887" s="57">
        <v>0</v>
      </c>
      <c r="I887" s="23">
        <v>0</v>
      </c>
      <c r="J887" s="23">
        <v>0</v>
      </c>
      <c r="K887" s="57">
        <v>0</v>
      </c>
      <c r="L887" s="23">
        <v>0</v>
      </c>
      <c r="M887" s="23">
        <v>0</v>
      </c>
      <c r="N887" s="57">
        <v>0</v>
      </c>
      <c r="O887" s="23"/>
      <c r="P887" s="23"/>
      <c r="Q887" s="171"/>
    </row>
    <row r="888" spans="1:17" hidden="1" x14ac:dyDescent="0.2">
      <c r="A888" s="11" t="s">
        <v>175</v>
      </c>
      <c r="B888" s="12" t="s">
        <v>176</v>
      </c>
      <c r="C888" s="23">
        <v>0</v>
      </c>
      <c r="D888" s="23">
        <v>0</v>
      </c>
      <c r="E888" s="57">
        <v>0</v>
      </c>
      <c r="F888" s="23">
        <v>0</v>
      </c>
      <c r="G888" s="23">
        <v>0</v>
      </c>
      <c r="H888" s="57">
        <v>0</v>
      </c>
      <c r="I888" s="23">
        <v>0</v>
      </c>
      <c r="J888" s="23">
        <v>0</v>
      </c>
      <c r="K888" s="57">
        <v>0</v>
      </c>
      <c r="L888" s="23">
        <v>0</v>
      </c>
      <c r="M888" s="23">
        <v>0</v>
      </c>
      <c r="N888" s="57">
        <v>0</v>
      </c>
      <c r="O888" s="23"/>
      <c r="P888" s="23"/>
      <c r="Q888" s="171"/>
    </row>
    <row r="889" spans="1:17" hidden="1" x14ac:dyDescent="0.2">
      <c r="A889" s="11" t="s">
        <v>84</v>
      </c>
      <c r="B889" s="12" t="s">
        <v>177</v>
      </c>
      <c r="C889" s="23">
        <v>0</v>
      </c>
      <c r="D889" s="23">
        <v>0</v>
      </c>
      <c r="E889" s="57">
        <v>0</v>
      </c>
      <c r="F889" s="23">
        <v>0</v>
      </c>
      <c r="G889" s="23">
        <v>0</v>
      </c>
      <c r="H889" s="57">
        <v>0</v>
      </c>
      <c r="I889" s="23">
        <v>0</v>
      </c>
      <c r="J889" s="23">
        <v>0</v>
      </c>
      <c r="K889" s="57">
        <v>0</v>
      </c>
      <c r="L889" s="23">
        <v>0</v>
      </c>
      <c r="M889" s="23">
        <v>0</v>
      </c>
      <c r="N889" s="57">
        <v>0</v>
      </c>
      <c r="O889" s="23"/>
      <c r="P889" s="23"/>
      <c r="Q889" s="171"/>
    </row>
    <row r="890" spans="1:17" ht="25.5" hidden="1" x14ac:dyDescent="0.2">
      <c r="A890" s="11" t="s">
        <v>130</v>
      </c>
      <c r="B890" s="12" t="s">
        <v>178</v>
      </c>
      <c r="C890" s="23">
        <v>0</v>
      </c>
      <c r="D890" s="23">
        <v>0</v>
      </c>
      <c r="E890" s="57">
        <v>0</v>
      </c>
      <c r="F890" s="23">
        <v>0</v>
      </c>
      <c r="G890" s="23">
        <v>0</v>
      </c>
      <c r="H890" s="57">
        <v>0</v>
      </c>
      <c r="I890" s="23">
        <v>0</v>
      </c>
      <c r="J890" s="23">
        <v>0</v>
      </c>
      <c r="K890" s="57">
        <v>0</v>
      </c>
      <c r="L890" s="23">
        <v>0</v>
      </c>
      <c r="M890" s="23">
        <v>0</v>
      </c>
      <c r="N890" s="57">
        <v>0</v>
      </c>
      <c r="O890" s="23"/>
      <c r="P890" s="23"/>
      <c r="Q890" s="171"/>
    </row>
    <row r="891" spans="1:17" ht="25.5" hidden="1" x14ac:dyDescent="0.2">
      <c r="A891" s="11" t="s">
        <v>16</v>
      </c>
      <c r="B891" s="12" t="s">
        <v>179</v>
      </c>
      <c r="C891" s="23">
        <v>0</v>
      </c>
      <c r="D891" s="23">
        <v>0</v>
      </c>
      <c r="E891" s="57">
        <v>0</v>
      </c>
      <c r="F891" s="23">
        <v>0</v>
      </c>
      <c r="G891" s="23">
        <v>0</v>
      </c>
      <c r="H891" s="57">
        <v>0</v>
      </c>
      <c r="I891" s="23">
        <v>0</v>
      </c>
      <c r="J891" s="23">
        <v>0</v>
      </c>
      <c r="K891" s="57">
        <v>0</v>
      </c>
      <c r="L891" s="23">
        <v>0</v>
      </c>
      <c r="M891" s="23">
        <v>0</v>
      </c>
      <c r="N891" s="57">
        <v>0</v>
      </c>
      <c r="O891" s="23"/>
      <c r="P891" s="23"/>
      <c r="Q891" s="171"/>
    </row>
    <row r="892" spans="1:17" hidden="1" x14ac:dyDescent="0.2">
      <c r="A892" s="11" t="s">
        <v>134</v>
      </c>
      <c r="B892" s="12" t="s">
        <v>180</v>
      </c>
      <c r="C892" s="23">
        <v>0</v>
      </c>
      <c r="D892" s="23">
        <v>0</v>
      </c>
      <c r="E892" s="57">
        <v>0</v>
      </c>
      <c r="F892" s="23">
        <v>0</v>
      </c>
      <c r="G892" s="23">
        <v>0</v>
      </c>
      <c r="H892" s="57">
        <v>0</v>
      </c>
      <c r="I892" s="23">
        <v>0</v>
      </c>
      <c r="J892" s="23">
        <v>0</v>
      </c>
      <c r="K892" s="57">
        <v>0</v>
      </c>
      <c r="L892" s="23">
        <v>0</v>
      </c>
      <c r="M892" s="23">
        <v>0</v>
      </c>
      <c r="N892" s="57">
        <v>0</v>
      </c>
      <c r="O892" s="23"/>
      <c r="P892" s="23"/>
      <c r="Q892" s="171"/>
    </row>
    <row r="893" spans="1:17" ht="25.5" hidden="1" x14ac:dyDescent="0.2">
      <c r="A893" s="11" t="s">
        <v>17</v>
      </c>
      <c r="B893" s="12" t="s">
        <v>181</v>
      </c>
      <c r="C893" s="23">
        <v>0</v>
      </c>
      <c r="D893" s="23">
        <v>0</v>
      </c>
      <c r="E893" s="57">
        <v>0</v>
      </c>
      <c r="F893" s="23">
        <v>0</v>
      </c>
      <c r="G893" s="23">
        <v>0</v>
      </c>
      <c r="H893" s="57">
        <v>0</v>
      </c>
      <c r="I893" s="23">
        <v>0</v>
      </c>
      <c r="J893" s="23">
        <v>0</v>
      </c>
      <c r="K893" s="57">
        <v>0</v>
      </c>
      <c r="L893" s="23">
        <v>0</v>
      </c>
      <c r="M893" s="23">
        <v>0</v>
      </c>
      <c r="N893" s="57">
        <v>0</v>
      </c>
      <c r="O893" s="23"/>
      <c r="P893" s="23"/>
      <c r="Q893" s="171"/>
    </row>
    <row r="894" spans="1:17" ht="25.5" hidden="1" x14ac:dyDescent="0.2">
      <c r="A894" s="26" t="s">
        <v>18</v>
      </c>
      <c r="B894" s="21" t="s">
        <v>19</v>
      </c>
      <c r="C894" s="17">
        <v>0</v>
      </c>
      <c r="D894" s="17">
        <v>0</v>
      </c>
      <c r="E894" s="56">
        <v>0</v>
      </c>
      <c r="F894" s="17">
        <v>0</v>
      </c>
      <c r="G894" s="17">
        <v>0</v>
      </c>
      <c r="H894" s="56">
        <v>0</v>
      </c>
      <c r="I894" s="17">
        <v>0</v>
      </c>
      <c r="J894" s="17">
        <v>0</v>
      </c>
      <c r="K894" s="56">
        <v>0</v>
      </c>
      <c r="L894" s="17">
        <v>0</v>
      </c>
      <c r="M894" s="17">
        <v>0</v>
      </c>
      <c r="N894" s="56">
        <v>0</v>
      </c>
      <c r="O894" s="17"/>
      <c r="P894" s="17"/>
      <c r="Q894" s="58"/>
    </row>
    <row r="895" spans="1:17" hidden="1" x14ac:dyDescent="0.2">
      <c r="A895" s="11" t="s">
        <v>135</v>
      </c>
      <c r="B895" s="12" t="s">
        <v>182</v>
      </c>
      <c r="C895" s="23">
        <v>0</v>
      </c>
      <c r="D895" s="23">
        <v>0</v>
      </c>
      <c r="E895" s="57">
        <v>0</v>
      </c>
      <c r="F895" s="23">
        <v>0</v>
      </c>
      <c r="G895" s="23">
        <v>0</v>
      </c>
      <c r="H895" s="57">
        <v>0</v>
      </c>
      <c r="I895" s="23">
        <v>0</v>
      </c>
      <c r="J895" s="23">
        <v>0</v>
      </c>
      <c r="K895" s="57">
        <v>0</v>
      </c>
      <c r="L895" s="23">
        <v>0</v>
      </c>
      <c r="M895" s="23">
        <v>0</v>
      </c>
      <c r="N895" s="57">
        <v>0</v>
      </c>
      <c r="O895" s="23"/>
      <c r="P895" s="23"/>
      <c r="Q895" s="171"/>
    </row>
    <row r="896" spans="1:17" hidden="1" x14ac:dyDescent="0.2">
      <c r="A896" s="11" t="s">
        <v>20</v>
      </c>
      <c r="B896" s="12" t="s">
        <v>183</v>
      </c>
      <c r="C896" s="23">
        <v>0</v>
      </c>
      <c r="D896" s="23">
        <v>0</v>
      </c>
      <c r="E896" s="57">
        <v>0</v>
      </c>
      <c r="F896" s="23">
        <v>0</v>
      </c>
      <c r="G896" s="23">
        <v>0</v>
      </c>
      <c r="H896" s="57">
        <v>0</v>
      </c>
      <c r="I896" s="23">
        <v>0</v>
      </c>
      <c r="J896" s="23">
        <v>0</v>
      </c>
      <c r="K896" s="57">
        <v>0</v>
      </c>
      <c r="L896" s="23">
        <v>0</v>
      </c>
      <c r="M896" s="23">
        <v>0</v>
      </c>
      <c r="N896" s="57">
        <v>0</v>
      </c>
      <c r="O896" s="23"/>
      <c r="P896" s="23"/>
      <c r="Q896" s="171"/>
    </row>
    <row r="897" spans="1:17" hidden="1" x14ac:dyDescent="0.2">
      <c r="A897" s="11" t="s">
        <v>184</v>
      </c>
      <c r="B897" s="12" t="s">
        <v>185</v>
      </c>
      <c r="C897" s="23">
        <v>0</v>
      </c>
      <c r="D897" s="23">
        <v>0</v>
      </c>
      <c r="E897" s="57">
        <v>0</v>
      </c>
      <c r="F897" s="23">
        <v>0</v>
      </c>
      <c r="G897" s="23">
        <v>0</v>
      </c>
      <c r="H897" s="57">
        <v>0</v>
      </c>
      <c r="I897" s="23">
        <v>0</v>
      </c>
      <c r="J897" s="23">
        <v>0</v>
      </c>
      <c r="K897" s="57">
        <v>0</v>
      </c>
      <c r="L897" s="23">
        <v>0</v>
      </c>
      <c r="M897" s="23">
        <v>0</v>
      </c>
      <c r="N897" s="57">
        <v>0</v>
      </c>
      <c r="O897" s="23"/>
      <c r="P897" s="23"/>
      <c r="Q897" s="171"/>
    </row>
    <row r="898" spans="1:17" hidden="1" x14ac:dyDescent="0.2">
      <c r="A898" s="11" t="s">
        <v>274</v>
      </c>
      <c r="B898" s="12" t="s">
        <v>275</v>
      </c>
      <c r="C898" s="23">
        <v>0</v>
      </c>
      <c r="D898" s="23">
        <v>0</v>
      </c>
      <c r="E898" s="57">
        <v>0</v>
      </c>
      <c r="F898" s="23">
        <v>0</v>
      </c>
      <c r="G898" s="23">
        <v>0</v>
      </c>
      <c r="H898" s="57">
        <v>0</v>
      </c>
      <c r="I898" s="23">
        <v>0</v>
      </c>
      <c r="J898" s="23">
        <v>0</v>
      </c>
      <c r="K898" s="57">
        <v>0</v>
      </c>
      <c r="L898" s="23">
        <v>0</v>
      </c>
      <c r="M898" s="23">
        <v>0</v>
      </c>
      <c r="N898" s="57">
        <v>0</v>
      </c>
      <c r="O898" s="23"/>
      <c r="P898" s="23"/>
      <c r="Q898" s="171"/>
    </row>
    <row r="899" spans="1:17" x14ac:dyDescent="0.2">
      <c r="A899" s="11"/>
      <c r="B899" s="12"/>
      <c r="C899" s="23"/>
      <c r="D899" s="23"/>
      <c r="E899" s="57">
        <v>0</v>
      </c>
      <c r="F899" s="23"/>
      <c r="G899" s="23"/>
      <c r="H899" s="57">
        <v>0</v>
      </c>
      <c r="I899" s="23"/>
      <c r="J899" s="23"/>
      <c r="K899" s="57">
        <v>0</v>
      </c>
      <c r="L899" s="23"/>
      <c r="M899" s="23"/>
      <c r="N899" s="57">
        <v>0</v>
      </c>
      <c r="O899" s="23"/>
      <c r="P899" s="23"/>
      <c r="Q899" s="171"/>
    </row>
    <row r="900" spans="1:17" ht="25.5" x14ac:dyDescent="0.2">
      <c r="A900" s="27" t="s">
        <v>21</v>
      </c>
      <c r="B900" s="28" t="s">
        <v>22</v>
      </c>
      <c r="C900" s="17">
        <v>27964000</v>
      </c>
      <c r="D900" s="17">
        <v>26324778</v>
      </c>
      <c r="E900" s="56">
        <v>0.94138098984408525</v>
      </c>
      <c r="F900" s="17">
        <v>35000000</v>
      </c>
      <c r="G900" s="17">
        <v>31804980</v>
      </c>
      <c r="H900" s="56">
        <v>0.90871371428571424</v>
      </c>
      <c r="I900" s="17">
        <v>37000000</v>
      </c>
      <c r="J900" s="17">
        <v>25132915</v>
      </c>
      <c r="K900" s="56">
        <v>0.67926797297297292</v>
      </c>
      <c r="L900" s="17">
        <v>41000000</v>
      </c>
      <c r="M900" s="17">
        <v>29602176</v>
      </c>
      <c r="N900" s="56">
        <v>0.72200429268292687</v>
      </c>
      <c r="O900" s="17">
        <v>41000000</v>
      </c>
      <c r="P900" s="17">
        <v>32457457</v>
      </c>
      <c r="Q900" s="58">
        <v>0.79164529268292683</v>
      </c>
    </row>
    <row r="901" spans="1:17" x14ac:dyDescent="0.2">
      <c r="A901" s="11" t="s">
        <v>23</v>
      </c>
      <c r="B901" s="12" t="s">
        <v>186</v>
      </c>
      <c r="C901" s="23">
        <v>27964000</v>
      </c>
      <c r="D901" s="23">
        <v>26324778</v>
      </c>
      <c r="E901" s="57">
        <v>0.94138098984408525</v>
      </c>
      <c r="F901" s="23">
        <v>35000000</v>
      </c>
      <c r="G901" s="23">
        <v>31804980</v>
      </c>
      <c r="H901" s="57">
        <v>0.90871371428571424</v>
      </c>
      <c r="I901" s="23">
        <v>37000000</v>
      </c>
      <c r="J901" s="23">
        <v>25132915</v>
      </c>
      <c r="K901" s="57">
        <v>0.67926797297297292</v>
      </c>
      <c r="L901" s="23">
        <v>41000000</v>
      </c>
      <c r="M901" s="23">
        <v>29602176</v>
      </c>
      <c r="N901" s="57">
        <v>0.72200429268292687</v>
      </c>
      <c r="O901" s="23">
        <v>41000000</v>
      </c>
      <c r="P901" s="23">
        <v>32457457</v>
      </c>
      <c r="Q901" s="171">
        <v>0.79164529268292683</v>
      </c>
    </row>
    <row r="902" spans="1:17" ht="25.5" hidden="1" x14ac:dyDescent="0.2">
      <c r="A902" s="11" t="s">
        <v>187</v>
      </c>
      <c r="B902" s="12" t="s">
        <v>188</v>
      </c>
      <c r="C902" s="23">
        <v>0</v>
      </c>
      <c r="D902" s="23">
        <v>0</v>
      </c>
      <c r="E902" s="57">
        <v>0</v>
      </c>
      <c r="F902" s="23">
        <v>0</v>
      </c>
      <c r="G902" s="23">
        <v>0</v>
      </c>
      <c r="H902" s="57">
        <v>0</v>
      </c>
      <c r="I902" s="23">
        <v>0</v>
      </c>
      <c r="J902" s="23">
        <v>0</v>
      </c>
      <c r="K902" s="57">
        <v>0</v>
      </c>
      <c r="L902" s="23">
        <v>0</v>
      </c>
      <c r="M902" s="23">
        <v>0</v>
      </c>
      <c r="N902" s="57">
        <v>0</v>
      </c>
      <c r="O902" s="23"/>
      <c r="P902" s="23"/>
      <c r="Q902" s="171"/>
    </row>
    <row r="903" spans="1:17" hidden="1" x14ac:dyDescent="0.2">
      <c r="A903" s="26" t="s">
        <v>24</v>
      </c>
      <c r="B903" s="21" t="s">
        <v>25</v>
      </c>
      <c r="C903" s="17">
        <v>0</v>
      </c>
      <c r="D903" s="17">
        <v>0</v>
      </c>
      <c r="E903" s="56">
        <v>0</v>
      </c>
      <c r="F903" s="17">
        <v>0</v>
      </c>
      <c r="G903" s="17">
        <v>0</v>
      </c>
      <c r="H903" s="56">
        <v>0</v>
      </c>
      <c r="I903" s="17">
        <v>0</v>
      </c>
      <c r="J903" s="17">
        <v>0</v>
      </c>
      <c r="K903" s="56">
        <v>0</v>
      </c>
      <c r="L903" s="17">
        <v>0</v>
      </c>
      <c r="M903" s="17">
        <v>0</v>
      </c>
      <c r="N903" s="56">
        <v>0</v>
      </c>
      <c r="O903" s="17"/>
      <c r="P903" s="17"/>
      <c r="Q903" s="58"/>
    </row>
    <row r="904" spans="1:17" hidden="1" x14ac:dyDescent="0.2">
      <c r="A904" s="11" t="s">
        <v>189</v>
      </c>
      <c r="B904" s="12" t="s">
        <v>190</v>
      </c>
      <c r="C904" s="23">
        <v>0</v>
      </c>
      <c r="D904" s="23">
        <v>0</v>
      </c>
      <c r="E904" s="57">
        <v>0</v>
      </c>
      <c r="F904" s="23">
        <v>0</v>
      </c>
      <c r="G904" s="23">
        <v>0</v>
      </c>
      <c r="H904" s="57">
        <v>0</v>
      </c>
      <c r="I904" s="23">
        <v>0</v>
      </c>
      <c r="J904" s="23">
        <v>0</v>
      </c>
      <c r="K904" s="57">
        <v>0</v>
      </c>
      <c r="L904" s="23">
        <v>0</v>
      </c>
      <c r="M904" s="23">
        <v>0</v>
      </c>
      <c r="N904" s="57">
        <v>0</v>
      </c>
      <c r="O904" s="23"/>
      <c r="P904" s="23"/>
      <c r="Q904" s="171"/>
    </row>
    <row r="905" spans="1:17" ht="25.5" hidden="1" x14ac:dyDescent="0.2">
      <c r="A905" s="11" t="s">
        <v>26</v>
      </c>
      <c r="B905" s="12" t="s">
        <v>191</v>
      </c>
      <c r="C905" s="23">
        <v>0</v>
      </c>
      <c r="D905" s="23">
        <v>0</v>
      </c>
      <c r="E905" s="57">
        <v>0</v>
      </c>
      <c r="F905" s="23">
        <v>0</v>
      </c>
      <c r="G905" s="23">
        <v>0</v>
      </c>
      <c r="H905" s="57">
        <v>0</v>
      </c>
      <c r="I905" s="23">
        <v>0</v>
      </c>
      <c r="J905" s="23">
        <v>0</v>
      </c>
      <c r="K905" s="57">
        <v>0</v>
      </c>
      <c r="L905" s="23">
        <v>0</v>
      </c>
      <c r="M905" s="23">
        <v>0</v>
      </c>
      <c r="N905" s="57">
        <v>0</v>
      </c>
      <c r="O905" s="23"/>
      <c r="P905" s="23"/>
      <c r="Q905" s="171"/>
    </row>
    <row r="906" spans="1:17" ht="25.5" hidden="1" x14ac:dyDescent="0.2">
      <c r="A906" s="11" t="s">
        <v>348</v>
      </c>
      <c r="B906" s="12" t="s">
        <v>349</v>
      </c>
      <c r="C906" s="23">
        <v>0</v>
      </c>
      <c r="D906" s="23">
        <v>0</v>
      </c>
      <c r="E906" s="57">
        <v>0</v>
      </c>
      <c r="F906" s="23">
        <v>0</v>
      </c>
      <c r="G906" s="23">
        <v>0</v>
      </c>
      <c r="H906" s="57">
        <v>0</v>
      </c>
      <c r="I906" s="23">
        <v>0</v>
      </c>
      <c r="J906" s="23">
        <v>0</v>
      </c>
      <c r="K906" s="57">
        <v>0</v>
      </c>
      <c r="L906" s="23">
        <v>0</v>
      </c>
      <c r="M906" s="23">
        <v>0</v>
      </c>
      <c r="N906" s="57">
        <v>0</v>
      </c>
      <c r="O906" s="23"/>
      <c r="P906" s="23"/>
      <c r="Q906" s="171"/>
    </row>
    <row r="907" spans="1:17" ht="25.5" hidden="1" x14ac:dyDescent="0.2">
      <c r="A907" s="29" t="s">
        <v>27</v>
      </c>
      <c r="B907" s="30" t="s">
        <v>28</v>
      </c>
      <c r="C907" s="17">
        <v>0</v>
      </c>
      <c r="D907" s="17">
        <v>0</v>
      </c>
      <c r="E907" s="56">
        <v>0</v>
      </c>
      <c r="F907" s="17">
        <v>0</v>
      </c>
      <c r="G907" s="17">
        <v>0</v>
      </c>
      <c r="H907" s="56">
        <v>0</v>
      </c>
      <c r="I907" s="17">
        <v>0</v>
      </c>
      <c r="J907" s="17">
        <v>0</v>
      </c>
      <c r="K907" s="56">
        <v>0</v>
      </c>
      <c r="L907" s="17">
        <v>0</v>
      </c>
      <c r="M907" s="17">
        <v>0</v>
      </c>
      <c r="N907" s="56">
        <v>0</v>
      </c>
      <c r="O907" s="17"/>
      <c r="P907" s="17"/>
      <c r="Q907" s="58"/>
    </row>
    <row r="908" spans="1:17" ht="25.5" hidden="1" x14ac:dyDescent="0.2">
      <c r="A908" s="11" t="s">
        <v>85</v>
      </c>
      <c r="B908" s="12" t="s">
        <v>192</v>
      </c>
      <c r="C908" s="23">
        <v>0</v>
      </c>
      <c r="D908" s="23">
        <v>0</v>
      </c>
      <c r="E908" s="57">
        <v>0</v>
      </c>
      <c r="F908" s="23">
        <v>0</v>
      </c>
      <c r="G908" s="23">
        <v>0</v>
      </c>
      <c r="H908" s="57">
        <v>0</v>
      </c>
      <c r="I908" s="23">
        <v>0</v>
      </c>
      <c r="J908" s="23">
        <v>0</v>
      </c>
      <c r="K908" s="57">
        <v>0</v>
      </c>
      <c r="L908" s="23">
        <v>0</v>
      </c>
      <c r="M908" s="23">
        <v>0</v>
      </c>
      <c r="N908" s="57">
        <v>0</v>
      </c>
      <c r="O908" s="23"/>
      <c r="P908" s="23"/>
      <c r="Q908" s="171"/>
    </row>
    <row r="909" spans="1:17" ht="25.5" hidden="1" x14ac:dyDescent="0.2">
      <c r="A909" s="11" t="s">
        <v>193</v>
      </c>
      <c r="B909" s="12" t="s">
        <v>194</v>
      </c>
      <c r="C909" s="23">
        <v>0</v>
      </c>
      <c r="D909" s="23">
        <v>0</v>
      </c>
      <c r="E909" s="57">
        <v>0</v>
      </c>
      <c r="F909" s="23">
        <v>0</v>
      </c>
      <c r="G909" s="23">
        <v>0</v>
      </c>
      <c r="H909" s="57">
        <v>0</v>
      </c>
      <c r="I909" s="23">
        <v>0</v>
      </c>
      <c r="J909" s="23">
        <v>0</v>
      </c>
      <c r="K909" s="57">
        <v>0</v>
      </c>
      <c r="L909" s="23">
        <v>0</v>
      </c>
      <c r="M909" s="23">
        <v>0</v>
      </c>
      <c r="N909" s="57">
        <v>0</v>
      </c>
      <c r="O909" s="23"/>
      <c r="P909" s="23"/>
      <c r="Q909" s="171"/>
    </row>
    <row r="910" spans="1:17" ht="25.5" hidden="1" x14ac:dyDescent="0.2">
      <c r="A910" s="11" t="s">
        <v>86</v>
      </c>
      <c r="B910" s="12" t="s">
        <v>195</v>
      </c>
      <c r="C910" s="23">
        <v>0</v>
      </c>
      <c r="D910" s="23">
        <v>0</v>
      </c>
      <c r="E910" s="57">
        <v>0</v>
      </c>
      <c r="F910" s="23">
        <v>0</v>
      </c>
      <c r="G910" s="23">
        <v>0</v>
      </c>
      <c r="H910" s="57">
        <v>0</v>
      </c>
      <c r="I910" s="23">
        <v>0</v>
      </c>
      <c r="J910" s="23">
        <v>0</v>
      </c>
      <c r="K910" s="57">
        <v>0</v>
      </c>
      <c r="L910" s="23">
        <v>0</v>
      </c>
      <c r="M910" s="23">
        <v>0</v>
      </c>
      <c r="N910" s="57">
        <v>0</v>
      </c>
      <c r="O910" s="23"/>
      <c r="P910" s="23"/>
      <c r="Q910" s="171"/>
    </row>
    <row r="911" spans="1:17" ht="38.25" hidden="1" x14ac:dyDescent="0.2">
      <c r="A911" s="11" t="s">
        <v>29</v>
      </c>
      <c r="B911" s="12" t="s">
        <v>196</v>
      </c>
      <c r="C911" s="23">
        <v>0</v>
      </c>
      <c r="D911" s="23">
        <v>0</v>
      </c>
      <c r="E911" s="57">
        <v>0</v>
      </c>
      <c r="F911" s="23">
        <v>0</v>
      </c>
      <c r="G911" s="23">
        <v>0</v>
      </c>
      <c r="H911" s="57">
        <v>0</v>
      </c>
      <c r="I911" s="23">
        <v>0</v>
      </c>
      <c r="J911" s="23">
        <v>0</v>
      </c>
      <c r="K911" s="57">
        <v>0</v>
      </c>
      <c r="L911" s="23">
        <v>0</v>
      </c>
      <c r="M911" s="23">
        <v>0</v>
      </c>
      <c r="N911" s="57">
        <v>0</v>
      </c>
      <c r="O911" s="23"/>
      <c r="P911" s="23"/>
      <c r="Q911" s="171"/>
    </row>
    <row r="912" spans="1:17" ht="25.5" hidden="1" x14ac:dyDescent="0.2">
      <c r="A912" s="11" t="s">
        <v>30</v>
      </c>
      <c r="B912" s="12" t="s">
        <v>197</v>
      </c>
      <c r="C912" s="23">
        <v>0</v>
      </c>
      <c r="D912" s="23">
        <v>0</v>
      </c>
      <c r="E912" s="57">
        <v>0</v>
      </c>
      <c r="F912" s="23">
        <v>0</v>
      </c>
      <c r="G912" s="23">
        <v>0</v>
      </c>
      <c r="H912" s="57">
        <v>0</v>
      </c>
      <c r="I912" s="23">
        <v>0</v>
      </c>
      <c r="J912" s="23">
        <v>0</v>
      </c>
      <c r="K912" s="57">
        <v>0</v>
      </c>
      <c r="L912" s="23">
        <v>0</v>
      </c>
      <c r="M912" s="23">
        <v>0</v>
      </c>
      <c r="N912" s="57">
        <v>0</v>
      </c>
      <c r="O912" s="23"/>
      <c r="P912" s="23"/>
      <c r="Q912" s="171"/>
    </row>
    <row r="913" spans="1:17" ht="25.5" hidden="1" x14ac:dyDescent="0.2">
      <c r="A913" s="11" t="s">
        <v>133</v>
      </c>
      <c r="B913" s="12" t="s">
        <v>198</v>
      </c>
      <c r="C913" s="23">
        <v>0</v>
      </c>
      <c r="D913" s="23">
        <v>0</v>
      </c>
      <c r="E913" s="57">
        <v>0</v>
      </c>
      <c r="F913" s="23">
        <v>0</v>
      </c>
      <c r="G913" s="23">
        <v>0</v>
      </c>
      <c r="H913" s="57">
        <v>0</v>
      </c>
      <c r="I913" s="23">
        <v>0</v>
      </c>
      <c r="J913" s="23">
        <v>0</v>
      </c>
      <c r="K913" s="57">
        <v>0</v>
      </c>
      <c r="L913" s="23">
        <v>0</v>
      </c>
      <c r="M913" s="23">
        <v>0</v>
      </c>
      <c r="N913" s="57">
        <v>0</v>
      </c>
      <c r="O913" s="23"/>
      <c r="P913" s="23"/>
      <c r="Q913" s="171"/>
    </row>
    <row r="914" spans="1:17" ht="25.5" hidden="1" x14ac:dyDescent="0.2">
      <c r="A914" s="11" t="s">
        <v>31</v>
      </c>
      <c r="B914" s="12" t="s">
        <v>278</v>
      </c>
      <c r="C914" s="23">
        <v>0</v>
      </c>
      <c r="D914" s="23">
        <v>0</v>
      </c>
      <c r="E914" s="57">
        <v>0</v>
      </c>
      <c r="F914" s="23">
        <v>0</v>
      </c>
      <c r="G914" s="23">
        <v>0</v>
      </c>
      <c r="H914" s="57">
        <v>0</v>
      </c>
      <c r="I914" s="23">
        <v>0</v>
      </c>
      <c r="J914" s="23">
        <v>0</v>
      </c>
      <c r="K914" s="57">
        <v>0</v>
      </c>
      <c r="L914" s="23">
        <v>0</v>
      </c>
      <c r="M914" s="23">
        <v>0</v>
      </c>
      <c r="N914" s="57">
        <v>0</v>
      </c>
      <c r="O914" s="23"/>
      <c r="P914" s="23"/>
      <c r="Q914" s="171"/>
    </row>
    <row r="915" spans="1:17" ht="38.25" hidden="1" x14ac:dyDescent="0.2">
      <c r="A915" s="11" t="s">
        <v>32</v>
      </c>
      <c r="B915" s="12" t="s">
        <v>199</v>
      </c>
      <c r="C915" s="23">
        <v>0</v>
      </c>
      <c r="D915" s="23">
        <v>0</v>
      </c>
      <c r="E915" s="57">
        <v>0</v>
      </c>
      <c r="F915" s="23">
        <v>0</v>
      </c>
      <c r="G915" s="23">
        <v>0</v>
      </c>
      <c r="H915" s="57">
        <v>0</v>
      </c>
      <c r="I915" s="23">
        <v>0</v>
      </c>
      <c r="J915" s="23">
        <v>0</v>
      </c>
      <c r="K915" s="57">
        <v>0</v>
      </c>
      <c r="L915" s="23">
        <v>0</v>
      </c>
      <c r="M915" s="23">
        <v>0</v>
      </c>
      <c r="N915" s="57">
        <v>0</v>
      </c>
      <c r="O915" s="23"/>
      <c r="P915" s="23"/>
      <c r="Q915" s="171"/>
    </row>
    <row r="916" spans="1:17" ht="25.5" hidden="1" x14ac:dyDescent="0.2">
      <c r="A916" s="11" t="s">
        <v>33</v>
      </c>
      <c r="B916" s="12" t="s">
        <v>279</v>
      </c>
      <c r="C916" s="23">
        <v>0</v>
      </c>
      <c r="D916" s="23">
        <v>0</v>
      </c>
      <c r="E916" s="57">
        <v>0</v>
      </c>
      <c r="F916" s="23">
        <v>0</v>
      </c>
      <c r="G916" s="23">
        <v>0</v>
      </c>
      <c r="H916" s="57">
        <v>0</v>
      </c>
      <c r="I916" s="23">
        <v>0</v>
      </c>
      <c r="J916" s="23">
        <v>0</v>
      </c>
      <c r="K916" s="57">
        <v>0</v>
      </c>
      <c r="L916" s="23">
        <v>0</v>
      </c>
      <c r="M916" s="23">
        <v>0</v>
      </c>
      <c r="N916" s="57">
        <v>0</v>
      </c>
      <c r="O916" s="23"/>
      <c r="P916" s="23"/>
      <c r="Q916" s="171"/>
    </row>
    <row r="917" spans="1:17" hidden="1" x14ac:dyDescent="0.2">
      <c r="A917" s="26" t="s">
        <v>272</v>
      </c>
      <c r="B917" s="12"/>
      <c r="C917" s="17">
        <v>0</v>
      </c>
      <c r="D917" s="17">
        <v>0</v>
      </c>
      <c r="E917" s="56">
        <v>0</v>
      </c>
      <c r="F917" s="17">
        <v>0</v>
      </c>
      <c r="G917" s="17">
        <v>0</v>
      </c>
      <c r="H917" s="56">
        <v>0</v>
      </c>
      <c r="I917" s="17">
        <v>0</v>
      </c>
      <c r="J917" s="17">
        <v>0</v>
      </c>
      <c r="K917" s="56">
        <v>0</v>
      </c>
      <c r="L917" s="17">
        <v>0</v>
      </c>
      <c r="M917" s="17">
        <v>0</v>
      </c>
      <c r="N917" s="56">
        <v>0</v>
      </c>
      <c r="O917" s="17"/>
      <c r="P917" s="17"/>
      <c r="Q917" s="58"/>
    </row>
    <row r="918" spans="1:17" ht="25.5" hidden="1" x14ac:dyDescent="0.2">
      <c r="A918" s="11" t="s">
        <v>200</v>
      </c>
      <c r="B918" s="12" t="s">
        <v>201</v>
      </c>
      <c r="C918" s="23">
        <v>0</v>
      </c>
      <c r="D918" s="23">
        <v>0</v>
      </c>
      <c r="E918" s="57">
        <v>0</v>
      </c>
      <c r="F918" s="23">
        <v>0</v>
      </c>
      <c r="G918" s="23">
        <v>0</v>
      </c>
      <c r="H918" s="57">
        <v>0</v>
      </c>
      <c r="I918" s="23">
        <v>0</v>
      </c>
      <c r="J918" s="23">
        <v>0</v>
      </c>
      <c r="K918" s="57">
        <v>0</v>
      </c>
      <c r="L918" s="23">
        <v>0</v>
      </c>
      <c r="M918" s="23">
        <v>0</v>
      </c>
      <c r="N918" s="57">
        <v>0</v>
      </c>
      <c r="O918" s="23"/>
      <c r="P918" s="23"/>
      <c r="Q918" s="171"/>
    </row>
    <row r="919" spans="1:17" hidden="1" x14ac:dyDescent="0.2">
      <c r="A919" s="11" t="s">
        <v>332</v>
      </c>
      <c r="B919" s="12" t="s">
        <v>333</v>
      </c>
      <c r="C919" s="23">
        <v>0</v>
      </c>
      <c r="D919" s="23">
        <v>0</v>
      </c>
      <c r="E919" s="57">
        <v>0</v>
      </c>
      <c r="F919" s="23">
        <v>0</v>
      </c>
      <c r="G919" s="23">
        <v>0</v>
      </c>
      <c r="H919" s="57">
        <v>0</v>
      </c>
      <c r="I919" s="23">
        <v>0</v>
      </c>
      <c r="J919" s="23">
        <v>0</v>
      </c>
      <c r="K919" s="57">
        <v>0</v>
      </c>
      <c r="L919" s="23">
        <v>0</v>
      </c>
      <c r="M919" s="23">
        <v>0</v>
      </c>
      <c r="N919" s="57">
        <v>0</v>
      </c>
      <c r="O919" s="23"/>
      <c r="P919" s="23"/>
      <c r="Q919" s="171"/>
    </row>
    <row r="920" spans="1:17" hidden="1" x14ac:dyDescent="0.2">
      <c r="A920" s="11" t="s">
        <v>142</v>
      </c>
      <c r="B920" s="12" t="s">
        <v>202</v>
      </c>
      <c r="C920" s="23">
        <v>0</v>
      </c>
      <c r="D920" s="23">
        <v>0</v>
      </c>
      <c r="E920" s="57">
        <v>0</v>
      </c>
      <c r="F920" s="23">
        <v>0</v>
      </c>
      <c r="G920" s="23">
        <v>0</v>
      </c>
      <c r="H920" s="57">
        <v>0</v>
      </c>
      <c r="I920" s="23">
        <v>0</v>
      </c>
      <c r="J920" s="23">
        <v>0</v>
      </c>
      <c r="K920" s="57">
        <v>0</v>
      </c>
      <c r="L920" s="23">
        <v>0</v>
      </c>
      <c r="M920" s="23">
        <v>0</v>
      </c>
      <c r="N920" s="57">
        <v>0</v>
      </c>
      <c r="O920" s="23"/>
      <c r="P920" s="23"/>
      <c r="Q920" s="171"/>
    </row>
    <row r="921" spans="1:17" hidden="1" x14ac:dyDescent="0.2">
      <c r="A921" s="26" t="s">
        <v>34</v>
      </c>
      <c r="B921" s="31" t="s">
        <v>35</v>
      </c>
      <c r="C921" s="17">
        <v>0</v>
      </c>
      <c r="D921" s="17">
        <v>0</v>
      </c>
      <c r="E921" s="56">
        <v>0</v>
      </c>
      <c r="F921" s="17">
        <v>0</v>
      </c>
      <c r="G921" s="17">
        <v>0</v>
      </c>
      <c r="H921" s="56">
        <v>0</v>
      </c>
      <c r="I921" s="17">
        <v>0</v>
      </c>
      <c r="J921" s="17">
        <v>0</v>
      </c>
      <c r="K921" s="56">
        <v>0</v>
      </c>
      <c r="L921" s="17">
        <v>0</v>
      </c>
      <c r="M921" s="17">
        <v>0</v>
      </c>
      <c r="N921" s="56">
        <v>0</v>
      </c>
      <c r="O921" s="17"/>
      <c r="P921" s="17"/>
      <c r="Q921" s="58"/>
    </row>
    <row r="922" spans="1:17" hidden="1" x14ac:dyDescent="0.2">
      <c r="A922" s="11" t="s">
        <v>203</v>
      </c>
      <c r="B922" s="12" t="s">
        <v>204</v>
      </c>
      <c r="C922" s="23">
        <v>0</v>
      </c>
      <c r="D922" s="23">
        <v>0</v>
      </c>
      <c r="E922" s="57">
        <v>0</v>
      </c>
      <c r="F922" s="23">
        <v>0</v>
      </c>
      <c r="G922" s="23">
        <v>0</v>
      </c>
      <c r="H922" s="57">
        <v>0</v>
      </c>
      <c r="I922" s="23">
        <v>0</v>
      </c>
      <c r="J922" s="23">
        <v>0</v>
      </c>
      <c r="K922" s="57">
        <v>0</v>
      </c>
      <c r="L922" s="23">
        <v>0</v>
      </c>
      <c r="M922" s="23">
        <v>0</v>
      </c>
      <c r="N922" s="57">
        <v>0</v>
      </c>
      <c r="O922" s="23"/>
      <c r="P922" s="23"/>
      <c r="Q922" s="171"/>
    </row>
    <row r="923" spans="1:17" hidden="1" x14ac:dyDescent="0.2">
      <c r="A923" s="11" t="s">
        <v>205</v>
      </c>
      <c r="B923" s="12" t="s">
        <v>206</v>
      </c>
      <c r="C923" s="23">
        <v>0</v>
      </c>
      <c r="D923" s="23">
        <v>0</v>
      </c>
      <c r="E923" s="57">
        <v>0</v>
      </c>
      <c r="F923" s="23">
        <v>0</v>
      </c>
      <c r="G923" s="23">
        <v>0</v>
      </c>
      <c r="H923" s="57">
        <v>0</v>
      </c>
      <c r="I923" s="23">
        <v>0</v>
      </c>
      <c r="J923" s="23">
        <v>0</v>
      </c>
      <c r="K923" s="57">
        <v>0</v>
      </c>
      <c r="L923" s="23">
        <v>0</v>
      </c>
      <c r="M923" s="23">
        <v>0</v>
      </c>
      <c r="N923" s="57">
        <v>0</v>
      </c>
      <c r="O923" s="23"/>
      <c r="P923" s="23"/>
      <c r="Q923" s="171"/>
    </row>
    <row r="924" spans="1:17" ht="25.5" hidden="1" x14ac:dyDescent="0.2">
      <c r="A924" s="11" t="s">
        <v>36</v>
      </c>
      <c r="B924" s="12" t="s">
        <v>207</v>
      </c>
      <c r="C924" s="23">
        <v>0</v>
      </c>
      <c r="D924" s="23">
        <v>0</v>
      </c>
      <c r="E924" s="57">
        <v>0</v>
      </c>
      <c r="F924" s="23">
        <v>0</v>
      </c>
      <c r="G924" s="23">
        <v>0</v>
      </c>
      <c r="H924" s="57">
        <v>0</v>
      </c>
      <c r="I924" s="23">
        <v>0</v>
      </c>
      <c r="J924" s="23">
        <v>0</v>
      </c>
      <c r="K924" s="57">
        <v>0</v>
      </c>
      <c r="L924" s="23">
        <v>0</v>
      </c>
      <c r="M924" s="23">
        <v>0</v>
      </c>
      <c r="N924" s="57">
        <v>0</v>
      </c>
      <c r="O924" s="23"/>
      <c r="P924" s="23"/>
      <c r="Q924" s="171"/>
    </row>
    <row r="925" spans="1:17" ht="25.5" hidden="1" x14ac:dyDescent="0.2">
      <c r="A925" s="20">
        <v>2</v>
      </c>
      <c r="B925" s="21" t="s">
        <v>37</v>
      </c>
      <c r="C925" s="17">
        <v>0</v>
      </c>
      <c r="D925" s="17">
        <v>0</v>
      </c>
      <c r="E925" s="56">
        <v>0</v>
      </c>
      <c r="F925" s="17">
        <v>0</v>
      </c>
      <c r="G925" s="17">
        <v>0</v>
      </c>
      <c r="H925" s="56">
        <v>0</v>
      </c>
      <c r="I925" s="17">
        <v>0</v>
      </c>
      <c r="J925" s="17">
        <v>0</v>
      </c>
      <c r="K925" s="56">
        <v>0</v>
      </c>
      <c r="L925" s="17">
        <v>0</v>
      </c>
      <c r="M925" s="17">
        <v>0</v>
      </c>
      <c r="N925" s="56">
        <v>0</v>
      </c>
      <c r="O925" s="17"/>
      <c r="P925" s="17"/>
      <c r="Q925" s="58"/>
    </row>
    <row r="926" spans="1:17" ht="25.5" hidden="1" x14ac:dyDescent="0.2">
      <c r="A926" s="20" t="s">
        <v>38</v>
      </c>
      <c r="B926" s="21" t="s">
        <v>39</v>
      </c>
      <c r="C926" s="17">
        <v>0</v>
      </c>
      <c r="D926" s="17">
        <v>0</v>
      </c>
      <c r="E926" s="56">
        <v>0</v>
      </c>
      <c r="F926" s="17">
        <v>0</v>
      </c>
      <c r="G926" s="17">
        <v>0</v>
      </c>
      <c r="H926" s="56">
        <v>0</v>
      </c>
      <c r="I926" s="17">
        <v>0</v>
      </c>
      <c r="J926" s="17">
        <v>0</v>
      </c>
      <c r="K926" s="56">
        <v>0</v>
      </c>
      <c r="L926" s="17">
        <v>0</v>
      </c>
      <c r="M926" s="17">
        <v>0</v>
      </c>
      <c r="N926" s="56">
        <v>0</v>
      </c>
      <c r="O926" s="17"/>
      <c r="P926" s="17"/>
      <c r="Q926" s="58"/>
    </row>
    <row r="927" spans="1:17" hidden="1" x14ac:dyDescent="0.2">
      <c r="A927" s="11" t="s">
        <v>40</v>
      </c>
      <c r="B927" s="12" t="s">
        <v>208</v>
      </c>
      <c r="C927" s="23">
        <v>0</v>
      </c>
      <c r="D927" s="23">
        <v>0</v>
      </c>
      <c r="E927" s="57">
        <v>0</v>
      </c>
      <c r="F927" s="23">
        <v>0</v>
      </c>
      <c r="G927" s="23">
        <v>0</v>
      </c>
      <c r="H927" s="57">
        <v>0</v>
      </c>
      <c r="I927" s="23">
        <v>0</v>
      </c>
      <c r="J927" s="23">
        <v>0</v>
      </c>
      <c r="K927" s="57">
        <v>0</v>
      </c>
      <c r="L927" s="23">
        <v>0</v>
      </c>
      <c r="M927" s="23">
        <v>0</v>
      </c>
      <c r="N927" s="57">
        <v>0</v>
      </c>
      <c r="O927" s="23"/>
      <c r="P927" s="23"/>
      <c r="Q927" s="171"/>
    </row>
    <row r="928" spans="1:17" ht="25.5" hidden="1" x14ac:dyDescent="0.2">
      <c r="A928" s="11" t="s">
        <v>131</v>
      </c>
      <c r="B928" s="12" t="s">
        <v>209</v>
      </c>
      <c r="C928" s="23">
        <v>0</v>
      </c>
      <c r="D928" s="23">
        <v>0</v>
      </c>
      <c r="E928" s="57">
        <v>0</v>
      </c>
      <c r="F928" s="23">
        <v>0</v>
      </c>
      <c r="G928" s="23">
        <v>0</v>
      </c>
      <c r="H928" s="57">
        <v>0</v>
      </c>
      <c r="I928" s="23">
        <v>0</v>
      </c>
      <c r="J928" s="23">
        <v>0</v>
      </c>
      <c r="K928" s="57">
        <v>0</v>
      </c>
      <c r="L928" s="23">
        <v>0</v>
      </c>
      <c r="M928" s="23">
        <v>0</v>
      </c>
      <c r="N928" s="57">
        <v>0</v>
      </c>
      <c r="O928" s="23"/>
      <c r="P928" s="23"/>
      <c r="Q928" s="171"/>
    </row>
    <row r="929" spans="1:17" hidden="1" x14ac:dyDescent="0.2">
      <c r="A929" s="11" t="s">
        <v>273</v>
      </c>
      <c r="B929" s="12" t="s">
        <v>210</v>
      </c>
      <c r="C929" s="23">
        <v>0</v>
      </c>
      <c r="D929" s="23">
        <v>0</v>
      </c>
      <c r="E929" s="57">
        <v>0</v>
      </c>
      <c r="F929" s="23">
        <v>0</v>
      </c>
      <c r="G929" s="23">
        <v>0</v>
      </c>
      <c r="H929" s="57">
        <v>0</v>
      </c>
      <c r="I929" s="23">
        <v>0</v>
      </c>
      <c r="J929" s="23">
        <v>0</v>
      </c>
      <c r="K929" s="57">
        <v>0</v>
      </c>
      <c r="L929" s="23">
        <v>0</v>
      </c>
      <c r="M929" s="23">
        <v>0</v>
      </c>
      <c r="N929" s="57">
        <v>0</v>
      </c>
      <c r="O929" s="23"/>
      <c r="P929" s="23"/>
      <c r="Q929" s="171"/>
    </row>
    <row r="930" spans="1:17" hidden="1" x14ac:dyDescent="0.2">
      <c r="A930" s="11" t="s">
        <v>41</v>
      </c>
      <c r="B930" s="12" t="s">
        <v>211</v>
      </c>
      <c r="C930" s="23">
        <v>0</v>
      </c>
      <c r="D930" s="23">
        <v>0</v>
      </c>
      <c r="E930" s="57">
        <v>0</v>
      </c>
      <c r="F930" s="23">
        <v>0</v>
      </c>
      <c r="G930" s="23">
        <v>0</v>
      </c>
      <c r="H930" s="57">
        <v>0</v>
      </c>
      <c r="I930" s="23">
        <v>0</v>
      </c>
      <c r="J930" s="23">
        <v>0</v>
      </c>
      <c r="K930" s="57">
        <v>0</v>
      </c>
      <c r="L930" s="23">
        <v>0</v>
      </c>
      <c r="M930" s="23">
        <v>0</v>
      </c>
      <c r="N930" s="57">
        <v>0</v>
      </c>
      <c r="O930" s="23"/>
      <c r="P930" s="23"/>
      <c r="Q930" s="171"/>
    </row>
    <row r="931" spans="1:17" hidden="1" x14ac:dyDescent="0.2">
      <c r="A931" s="11" t="s">
        <v>42</v>
      </c>
      <c r="B931" s="12" t="s">
        <v>212</v>
      </c>
      <c r="C931" s="23">
        <v>0</v>
      </c>
      <c r="D931" s="23">
        <v>0</v>
      </c>
      <c r="E931" s="57">
        <v>0</v>
      </c>
      <c r="F931" s="23">
        <v>0</v>
      </c>
      <c r="G931" s="23">
        <v>0</v>
      </c>
      <c r="H931" s="57">
        <v>0</v>
      </c>
      <c r="I931" s="23">
        <v>0</v>
      </c>
      <c r="J931" s="23">
        <v>0</v>
      </c>
      <c r="K931" s="57">
        <v>0</v>
      </c>
      <c r="L931" s="23">
        <v>0</v>
      </c>
      <c r="M931" s="23">
        <v>0</v>
      </c>
      <c r="N931" s="57">
        <v>0</v>
      </c>
      <c r="O931" s="23"/>
      <c r="P931" s="23"/>
      <c r="Q931" s="171"/>
    </row>
    <row r="932" spans="1:17" ht="25.5" hidden="1" x14ac:dyDescent="0.2">
      <c r="A932" s="29" t="s">
        <v>43</v>
      </c>
      <c r="B932" s="32" t="s">
        <v>44</v>
      </c>
      <c r="C932" s="17">
        <v>0</v>
      </c>
      <c r="D932" s="17">
        <v>0</v>
      </c>
      <c r="E932" s="56">
        <v>0</v>
      </c>
      <c r="F932" s="17">
        <v>0</v>
      </c>
      <c r="G932" s="17">
        <v>0</v>
      </c>
      <c r="H932" s="56">
        <v>0</v>
      </c>
      <c r="I932" s="17">
        <v>0</v>
      </c>
      <c r="J932" s="17">
        <v>0</v>
      </c>
      <c r="K932" s="56">
        <v>0</v>
      </c>
      <c r="L932" s="17">
        <v>0</v>
      </c>
      <c r="M932" s="17">
        <v>0</v>
      </c>
      <c r="N932" s="56">
        <v>0</v>
      </c>
      <c r="O932" s="17"/>
      <c r="P932" s="17"/>
      <c r="Q932" s="58"/>
    </row>
    <row r="933" spans="1:17" ht="25.5" hidden="1" x14ac:dyDescent="0.2">
      <c r="A933" s="11" t="s">
        <v>141</v>
      </c>
      <c r="B933" s="12" t="s">
        <v>213</v>
      </c>
      <c r="C933" s="23">
        <v>0</v>
      </c>
      <c r="D933" s="23">
        <v>0</v>
      </c>
      <c r="E933" s="57">
        <v>0</v>
      </c>
      <c r="F933" s="23">
        <v>0</v>
      </c>
      <c r="G933" s="23">
        <v>0</v>
      </c>
      <c r="H933" s="57">
        <v>0</v>
      </c>
      <c r="I933" s="23">
        <v>0</v>
      </c>
      <c r="J933" s="23">
        <v>0</v>
      </c>
      <c r="K933" s="57">
        <v>0</v>
      </c>
      <c r="L933" s="23">
        <v>0</v>
      </c>
      <c r="M933" s="23">
        <v>0</v>
      </c>
      <c r="N933" s="57">
        <v>0</v>
      </c>
      <c r="O933" s="23"/>
      <c r="P933" s="23"/>
      <c r="Q933" s="171"/>
    </row>
    <row r="934" spans="1:17" hidden="1" x14ac:dyDescent="0.2">
      <c r="A934" s="11" t="s">
        <v>123</v>
      </c>
      <c r="B934" s="12" t="s">
        <v>214</v>
      </c>
      <c r="C934" s="23">
        <v>0</v>
      </c>
      <c r="D934" s="23">
        <v>0</v>
      </c>
      <c r="E934" s="57">
        <v>0</v>
      </c>
      <c r="F934" s="23">
        <v>0</v>
      </c>
      <c r="G934" s="23">
        <v>0</v>
      </c>
      <c r="H934" s="57">
        <v>0</v>
      </c>
      <c r="I934" s="23">
        <v>0</v>
      </c>
      <c r="J934" s="23">
        <v>0</v>
      </c>
      <c r="K934" s="57">
        <v>0</v>
      </c>
      <c r="L934" s="23">
        <v>0</v>
      </c>
      <c r="M934" s="23">
        <v>0</v>
      </c>
      <c r="N934" s="57">
        <v>0</v>
      </c>
      <c r="O934" s="23"/>
      <c r="P934" s="23"/>
      <c r="Q934" s="171"/>
    </row>
    <row r="935" spans="1:17" hidden="1" x14ac:dyDescent="0.2">
      <c r="A935" s="11" t="s">
        <v>121</v>
      </c>
      <c r="B935" s="12" t="s">
        <v>215</v>
      </c>
      <c r="C935" s="23">
        <v>0</v>
      </c>
      <c r="D935" s="23">
        <v>0</v>
      </c>
      <c r="E935" s="57">
        <v>0</v>
      </c>
      <c r="F935" s="23">
        <v>0</v>
      </c>
      <c r="G935" s="23">
        <v>0</v>
      </c>
      <c r="H935" s="57">
        <v>0</v>
      </c>
      <c r="I935" s="23">
        <v>0</v>
      </c>
      <c r="J935" s="23">
        <v>0</v>
      </c>
      <c r="K935" s="57">
        <v>0</v>
      </c>
      <c r="L935" s="23">
        <v>0</v>
      </c>
      <c r="M935" s="23">
        <v>0</v>
      </c>
      <c r="N935" s="57">
        <v>0</v>
      </c>
      <c r="O935" s="23"/>
      <c r="P935" s="23"/>
      <c r="Q935" s="171"/>
    </row>
    <row r="936" spans="1:17" hidden="1" x14ac:dyDescent="0.2">
      <c r="A936" s="11" t="s">
        <v>45</v>
      </c>
      <c r="B936" s="12" t="s">
        <v>216</v>
      </c>
      <c r="C936" s="23">
        <v>0</v>
      </c>
      <c r="D936" s="23">
        <v>0</v>
      </c>
      <c r="E936" s="57">
        <v>0</v>
      </c>
      <c r="F936" s="23">
        <v>0</v>
      </c>
      <c r="G936" s="23">
        <v>0</v>
      </c>
      <c r="H936" s="57">
        <v>0</v>
      </c>
      <c r="I936" s="23">
        <v>0</v>
      </c>
      <c r="J936" s="23">
        <v>0</v>
      </c>
      <c r="K936" s="57">
        <v>0</v>
      </c>
      <c r="L936" s="23">
        <v>0</v>
      </c>
      <c r="M936" s="23">
        <v>0</v>
      </c>
      <c r="N936" s="57">
        <v>0</v>
      </c>
      <c r="O936" s="23"/>
      <c r="P936" s="23"/>
      <c r="Q936" s="171"/>
    </row>
    <row r="937" spans="1:17" ht="38.25" hidden="1" x14ac:dyDescent="0.2">
      <c r="A937" s="33" t="s">
        <v>46</v>
      </c>
      <c r="B937" s="21" t="s">
        <v>47</v>
      </c>
      <c r="C937" s="17">
        <v>0</v>
      </c>
      <c r="D937" s="17">
        <v>0</v>
      </c>
      <c r="E937" s="56">
        <v>0</v>
      </c>
      <c r="F937" s="17">
        <v>0</v>
      </c>
      <c r="G937" s="17">
        <v>0</v>
      </c>
      <c r="H937" s="56">
        <v>0</v>
      </c>
      <c r="I937" s="17">
        <v>0</v>
      </c>
      <c r="J937" s="17">
        <v>0</v>
      </c>
      <c r="K937" s="56">
        <v>0</v>
      </c>
      <c r="L937" s="17">
        <v>0</v>
      </c>
      <c r="M937" s="17">
        <v>0</v>
      </c>
      <c r="N937" s="56">
        <v>0</v>
      </c>
      <c r="O937" s="17"/>
      <c r="P937" s="17"/>
      <c r="Q937" s="58"/>
    </row>
    <row r="938" spans="1:17" ht="25.5" hidden="1" x14ac:dyDescent="0.2">
      <c r="A938" s="11" t="s">
        <v>48</v>
      </c>
      <c r="B938" s="12" t="s">
        <v>217</v>
      </c>
      <c r="C938" s="23">
        <v>0</v>
      </c>
      <c r="D938" s="23">
        <v>0</v>
      </c>
      <c r="E938" s="57">
        <v>0</v>
      </c>
      <c r="F938" s="23">
        <v>0</v>
      </c>
      <c r="G938" s="23">
        <v>0</v>
      </c>
      <c r="H938" s="57">
        <v>0</v>
      </c>
      <c r="I938" s="23">
        <v>0</v>
      </c>
      <c r="J938" s="23">
        <v>0</v>
      </c>
      <c r="K938" s="57">
        <v>0</v>
      </c>
      <c r="L938" s="23">
        <v>0</v>
      </c>
      <c r="M938" s="23">
        <v>0</v>
      </c>
      <c r="N938" s="57">
        <v>0</v>
      </c>
      <c r="O938" s="23"/>
      <c r="P938" s="23"/>
      <c r="Q938" s="171"/>
    </row>
    <row r="939" spans="1:17" ht="25.5" hidden="1" x14ac:dyDescent="0.2">
      <c r="A939" s="11" t="s">
        <v>87</v>
      </c>
      <c r="B939" s="12" t="s">
        <v>218</v>
      </c>
      <c r="C939" s="23">
        <v>0</v>
      </c>
      <c r="D939" s="23">
        <v>0</v>
      </c>
      <c r="E939" s="57">
        <v>0</v>
      </c>
      <c r="F939" s="23">
        <v>0</v>
      </c>
      <c r="G939" s="23">
        <v>0</v>
      </c>
      <c r="H939" s="57">
        <v>0</v>
      </c>
      <c r="I939" s="23">
        <v>0</v>
      </c>
      <c r="J939" s="23">
        <v>0</v>
      </c>
      <c r="K939" s="57">
        <v>0</v>
      </c>
      <c r="L939" s="23">
        <v>0</v>
      </c>
      <c r="M939" s="23">
        <v>0</v>
      </c>
      <c r="N939" s="57">
        <v>0</v>
      </c>
      <c r="O939" s="23"/>
      <c r="P939" s="23"/>
      <c r="Q939" s="171"/>
    </row>
    <row r="940" spans="1:17" hidden="1" x14ac:dyDescent="0.2">
      <c r="A940" s="11" t="s">
        <v>88</v>
      </c>
      <c r="B940" s="12" t="s">
        <v>219</v>
      </c>
      <c r="C940" s="23">
        <v>0</v>
      </c>
      <c r="D940" s="23">
        <v>0</v>
      </c>
      <c r="E940" s="57">
        <v>0</v>
      </c>
      <c r="F940" s="23">
        <v>0</v>
      </c>
      <c r="G940" s="23">
        <v>0</v>
      </c>
      <c r="H940" s="57">
        <v>0</v>
      </c>
      <c r="I940" s="23">
        <v>0</v>
      </c>
      <c r="J940" s="23">
        <v>0</v>
      </c>
      <c r="K940" s="57">
        <v>0</v>
      </c>
      <c r="L940" s="23">
        <v>0</v>
      </c>
      <c r="M940" s="23">
        <v>0</v>
      </c>
      <c r="N940" s="57">
        <v>0</v>
      </c>
      <c r="O940" s="23"/>
      <c r="P940" s="23"/>
      <c r="Q940" s="171"/>
    </row>
    <row r="941" spans="1:17" ht="38.25" hidden="1" x14ac:dyDescent="0.2">
      <c r="A941" s="11" t="s">
        <v>89</v>
      </c>
      <c r="B941" s="12" t="s">
        <v>220</v>
      </c>
      <c r="C941" s="23">
        <v>0</v>
      </c>
      <c r="D941" s="23">
        <v>0</v>
      </c>
      <c r="E941" s="57">
        <v>0</v>
      </c>
      <c r="F941" s="23">
        <v>0</v>
      </c>
      <c r="G941" s="23">
        <v>0</v>
      </c>
      <c r="H941" s="57">
        <v>0</v>
      </c>
      <c r="I941" s="23">
        <v>0</v>
      </c>
      <c r="J941" s="23">
        <v>0</v>
      </c>
      <c r="K941" s="57">
        <v>0</v>
      </c>
      <c r="L941" s="23">
        <v>0</v>
      </c>
      <c r="M941" s="23">
        <v>0</v>
      </c>
      <c r="N941" s="57">
        <v>0</v>
      </c>
      <c r="O941" s="23"/>
      <c r="P941" s="23"/>
      <c r="Q941" s="171"/>
    </row>
    <row r="942" spans="1:17" ht="25.5" hidden="1" x14ac:dyDescent="0.2">
      <c r="A942" s="11" t="s">
        <v>90</v>
      </c>
      <c r="B942" s="12" t="s">
        <v>221</v>
      </c>
      <c r="C942" s="23">
        <v>0</v>
      </c>
      <c r="D942" s="23">
        <v>0</v>
      </c>
      <c r="E942" s="57">
        <v>0</v>
      </c>
      <c r="F942" s="23">
        <v>0</v>
      </c>
      <c r="G942" s="23">
        <v>0</v>
      </c>
      <c r="H942" s="57">
        <v>0</v>
      </c>
      <c r="I942" s="23">
        <v>0</v>
      </c>
      <c r="J942" s="23">
        <v>0</v>
      </c>
      <c r="K942" s="57">
        <v>0</v>
      </c>
      <c r="L942" s="23">
        <v>0</v>
      </c>
      <c r="M942" s="23">
        <v>0</v>
      </c>
      <c r="N942" s="57">
        <v>0</v>
      </c>
      <c r="O942" s="23"/>
      <c r="P942" s="23"/>
      <c r="Q942" s="171"/>
    </row>
    <row r="943" spans="1:17" ht="25.5" hidden="1" x14ac:dyDescent="0.2">
      <c r="A943" s="11" t="s">
        <v>91</v>
      </c>
      <c r="B943" s="12" t="s">
        <v>222</v>
      </c>
      <c r="C943" s="23">
        <v>0</v>
      </c>
      <c r="D943" s="23">
        <v>0</v>
      </c>
      <c r="E943" s="57">
        <v>0</v>
      </c>
      <c r="F943" s="23">
        <v>0</v>
      </c>
      <c r="G943" s="23">
        <v>0</v>
      </c>
      <c r="H943" s="57">
        <v>0</v>
      </c>
      <c r="I943" s="23">
        <v>0</v>
      </c>
      <c r="J943" s="23">
        <v>0</v>
      </c>
      <c r="K943" s="57">
        <v>0</v>
      </c>
      <c r="L943" s="23">
        <v>0</v>
      </c>
      <c r="M943" s="23">
        <v>0</v>
      </c>
      <c r="N943" s="57">
        <v>0</v>
      </c>
      <c r="O943" s="23"/>
      <c r="P943" s="23"/>
      <c r="Q943" s="171"/>
    </row>
    <row r="944" spans="1:17" ht="25.5" hidden="1" x14ac:dyDescent="0.2">
      <c r="A944" s="11" t="s">
        <v>92</v>
      </c>
      <c r="B944" s="12" t="s">
        <v>223</v>
      </c>
      <c r="C944" s="23">
        <v>0</v>
      </c>
      <c r="D944" s="23">
        <v>0</v>
      </c>
      <c r="E944" s="57">
        <v>0</v>
      </c>
      <c r="F944" s="23">
        <v>0</v>
      </c>
      <c r="G944" s="23">
        <v>0</v>
      </c>
      <c r="H944" s="57">
        <v>0</v>
      </c>
      <c r="I944" s="23">
        <v>0</v>
      </c>
      <c r="J944" s="23">
        <v>0</v>
      </c>
      <c r="K944" s="57">
        <v>0</v>
      </c>
      <c r="L944" s="23">
        <v>0</v>
      </c>
      <c r="M944" s="23">
        <v>0</v>
      </c>
      <c r="N944" s="57">
        <v>0</v>
      </c>
      <c r="O944" s="23"/>
      <c r="P944" s="23"/>
      <c r="Q944" s="171"/>
    </row>
    <row r="945" spans="1:17" ht="25.5" hidden="1" x14ac:dyDescent="0.2">
      <c r="A945" s="29" t="s">
        <v>49</v>
      </c>
      <c r="B945" s="30" t="s">
        <v>50</v>
      </c>
      <c r="C945" s="17">
        <v>0</v>
      </c>
      <c r="D945" s="17">
        <v>0</v>
      </c>
      <c r="E945" s="56">
        <v>0</v>
      </c>
      <c r="F945" s="17">
        <v>0</v>
      </c>
      <c r="G945" s="17">
        <v>0</v>
      </c>
      <c r="H945" s="56">
        <v>0</v>
      </c>
      <c r="I945" s="17">
        <v>0</v>
      </c>
      <c r="J945" s="17">
        <v>0</v>
      </c>
      <c r="K945" s="56">
        <v>0</v>
      </c>
      <c r="L945" s="17">
        <v>0</v>
      </c>
      <c r="M945" s="17">
        <v>0</v>
      </c>
      <c r="N945" s="56">
        <v>0</v>
      </c>
      <c r="O945" s="17"/>
      <c r="P945" s="17"/>
      <c r="Q945" s="58"/>
    </row>
    <row r="946" spans="1:17" hidden="1" x14ac:dyDescent="0.2">
      <c r="A946" s="11" t="s">
        <v>93</v>
      </c>
      <c r="B946" s="12" t="s">
        <v>224</v>
      </c>
      <c r="C946" s="23">
        <v>0</v>
      </c>
      <c r="D946" s="23">
        <v>0</v>
      </c>
      <c r="E946" s="57">
        <v>0</v>
      </c>
      <c r="F946" s="23">
        <v>0</v>
      </c>
      <c r="G946" s="23">
        <v>0</v>
      </c>
      <c r="H946" s="57">
        <v>0</v>
      </c>
      <c r="I946" s="23">
        <v>0</v>
      </c>
      <c r="J946" s="23">
        <v>0</v>
      </c>
      <c r="K946" s="57">
        <v>0</v>
      </c>
      <c r="L946" s="23">
        <v>0</v>
      </c>
      <c r="M946" s="23">
        <v>0</v>
      </c>
      <c r="N946" s="57">
        <v>0</v>
      </c>
      <c r="O946" s="23"/>
      <c r="P946" s="23"/>
      <c r="Q946" s="171"/>
    </row>
    <row r="947" spans="1:17" hidden="1" x14ac:dyDescent="0.2">
      <c r="A947" s="11" t="s">
        <v>51</v>
      </c>
      <c r="B947" s="12" t="s">
        <v>225</v>
      </c>
      <c r="C947" s="23">
        <v>0</v>
      </c>
      <c r="D947" s="23">
        <v>0</v>
      </c>
      <c r="E947" s="57">
        <v>0</v>
      </c>
      <c r="F947" s="23">
        <v>0</v>
      </c>
      <c r="G947" s="23">
        <v>0</v>
      </c>
      <c r="H947" s="57">
        <v>0</v>
      </c>
      <c r="I947" s="23">
        <v>0</v>
      </c>
      <c r="J947" s="23">
        <v>0</v>
      </c>
      <c r="K947" s="57">
        <v>0</v>
      </c>
      <c r="L947" s="23">
        <v>0</v>
      </c>
      <c r="M947" s="23">
        <v>0</v>
      </c>
      <c r="N947" s="57">
        <v>0</v>
      </c>
      <c r="O947" s="23"/>
      <c r="P947" s="23"/>
      <c r="Q947" s="171"/>
    </row>
    <row r="948" spans="1:17" ht="38.25" hidden="1" x14ac:dyDescent="0.2">
      <c r="A948" s="25" t="s">
        <v>113</v>
      </c>
      <c r="B948" s="30" t="s">
        <v>114</v>
      </c>
      <c r="C948" s="17">
        <v>0</v>
      </c>
      <c r="D948" s="17">
        <v>0</v>
      </c>
      <c r="E948" s="56">
        <v>0</v>
      </c>
      <c r="F948" s="17">
        <v>0</v>
      </c>
      <c r="G948" s="17">
        <v>0</v>
      </c>
      <c r="H948" s="56">
        <v>0</v>
      </c>
      <c r="I948" s="17">
        <v>0</v>
      </c>
      <c r="J948" s="17">
        <v>0</v>
      </c>
      <c r="K948" s="56">
        <v>0</v>
      </c>
      <c r="L948" s="17">
        <v>0</v>
      </c>
      <c r="M948" s="17">
        <v>0</v>
      </c>
      <c r="N948" s="56">
        <v>0</v>
      </c>
      <c r="O948" s="17"/>
      <c r="P948" s="17"/>
      <c r="Q948" s="58"/>
    </row>
    <row r="949" spans="1:17" hidden="1" x14ac:dyDescent="0.2">
      <c r="A949" s="34" t="s">
        <v>115</v>
      </c>
      <c r="B949" s="35" t="s">
        <v>116</v>
      </c>
      <c r="C949" s="23">
        <v>0</v>
      </c>
      <c r="D949" s="23">
        <v>0</v>
      </c>
      <c r="E949" s="57">
        <v>0</v>
      </c>
      <c r="F949" s="23">
        <v>0</v>
      </c>
      <c r="G949" s="23">
        <v>0</v>
      </c>
      <c r="H949" s="57">
        <v>0</v>
      </c>
      <c r="I949" s="23">
        <v>0</v>
      </c>
      <c r="J949" s="23">
        <v>0</v>
      </c>
      <c r="K949" s="57">
        <v>0</v>
      </c>
      <c r="L949" s="23">
        <v>0</v>
      </c>
      <c r="M949" s="23">
        <v>0</v>
      </c>
      <c r="N949" s="57">
        <v>0</v>
      </c>
      <c r="O949" s="23"/>
      <c r="P949" s="23"/>
      <c r="Q949" s="171"/>
    </row>
    <row r="950" spans="1:17" ht="25.5" hidden="1" x14ac:dyDescent="0.2">
      <c r="A950" s="11" t="s">
        <v>226</v>
      </c>
      <c r="B950" s="12" t="s">
        <v>227</v>
      </c>
      <c r="C950" s="23">
        <v>0</v>
      </c>
      <c r="D950" s="23">
        <v>0</v>
      </c>
      <c r="E950" s="57">
        <v>0</v>
      </c>
      <c r="F950" s="23">
        <v>0</v>
      </c>
      <c r="G950" s="23">
        <v>0</v>
      </c>
      <c r="H950" s="57">
        <v>0</v>
      </c>
      <c r="I950" s="23">
        <v>0</v>
      </c>
      <c r="J950" s="23">
        <v>0</v>
      </c>
      <c r="K950" s="57">
        <v>0</v>
      </c>
      <c r="L950" s="23">
        <v>0</v>
      </c>
      <c r="M950" s="23">
        <v>0</v>
      </c>
      <c r="N950" s="57">
        <v>0</v>
      </c>
      <c r="O950" s="23"/>
      <c r="P950" s="23"/>
      <c r="Q950" s="171"/>
    </row>
    <row r="951" spans="1:17" ht="25.5" hidden="1" x14ac:dyDescent="0.2">
      <c r="A951" s="29" t="s">
        <v>52</v>
      </c>
      <c r="B951" s="30" t="s">
        <v>53</v>
      </c>
      <c r="C951" s="17">
        <v>0</v>
      </c>
      <c r="D951" s="17">
        <v>0</v>
      </c>
      <c r="E951" s="56">
        <v>0</v>
      </c>
      <c r="F951" s="17">
        <v>0</v>
      </c>
      <c r="G951" s="17">
        <v>0</v>
      </c>
      <c r="H951" s="56">
        <v>0</v>
      </c>
      <c r="I951" s="17">
        <v>0</v>
      </c>
      <c r="J951" s="17">
        <v>0</v>
      </c>
      <c r="K951" s="56">
        <v>0</v>
      </c>
      <c r="L951" s="17">
        <v>0</v>
      </c>
      <c r="M951" s="17">
        <v>0</v>
      </c>
      <c r="N951" s="56">
        <v>0</v>
      </c>
      <c r="O951" s="17"/>
      <c r="P951" s="17"/>
      <c r="Q951" s="58"/>
    </row>
    <row r="952" spans="1:17" ht="25.5" hidden="1" x14ac:dyDescent="0.2">
      <c r="A952" s="11" t="s">
        <v>94</v>
      </c>
      <c r="B952" s="12" t="s">
        <v>228</v>
      </c>
      <c r="C952" s="23">
        <v>0</v>
      </c>
      <c r="D952" s="23">
        <v>0</v>
      </c>
      <c r="E952" s="57">
        <v>0</v>
      </c>
      <c r="F952" s="23">
        <v>0</v>
      </c>
      <c r="G952" s="23">
        <v>0</v>
      </c>
      <c r="H952" s="57">
        <v>0</v>
      </c>
      <c r="I952" s="23">
        <v>0</v>
      </c>
      <c r="J952" s="23">
        <v>0</v>
      </c>
      <c r="K952" s="57">
        <v>0</v>
      </c>
      <c r="L952" s="23">
        <v>0</v>
      </c>
      <c r="M952" s="23">
        <v>0</v>
      </c>
      <c r="N952" s="57">
        <v>0</v>
      </c>
      <c r="O952" s="23"/>
      <c r="P952" s="23"/>
      <c r="Q952" s="171"/>
    </row>
    <row r="953" spans="1:17" ht="25.5" hidden="1" x14ac:dyDescent="0.2">
      <c r="A953" s="11" t="s">
        <v>117</v>
      </c>
      <c r="B953" s="12" t="s">
        <v>229</v>
      </c>
      <c r="C953" s="23">
        <v>0</v>
      </c>
      <c r="D953" s="23">
        <v>0</v>
      </c>
      <c r="E953" s="57">
        <v>0</v>
      </c>
      <c r="F953" s="23">
        <v>0</v>
      </c>
      <c r="G953" s="23">
        <v>0</v>
      </c>
      <c r="H953" s="57">
        <v>0</v>
      </c>
      <c r="I953" s="23">
        <v>0</v>
      </c>
      <c r="J953" s="23">
        <v>0</v>
      </c>
      <c r="K953" s="57">
        <v>0</v>
      </c>
      <c r="L953" s="23">
        <v>0</v>
      </c>
      <c r="M953" s="23">
        <v>0</v>
      </c>
      <c r="N953" s="57">
        <v>0</v>
      </c>
      <c r="O953" s="23"/>
      <c r="P953" s="23"/>
      <c r="Q953" s="171"/>
    </row>
    <row r="954" spans="1:17" ht="25.5" hidden="1" x14ac:dyDescent="0.2">
      <c r="A954" s="11" t="s">
        <v>54</v>
      </c>
      <c r="B954" s="12" t="s">
        <v>230</v>
      </c>
      <c r="C954" s="23">
        <v>0</v>
      </c>
      <c r="D954" s="23">
        <v>0</v>
      </c>
      <c r="E954" s="57">
        <v>0</v>
      </c>
      <c r="F954" s="23">
        <v>0</v>
      </c>
      <c r="G954" s="23">
        <v>0</v>
      </c>
      <c r="H954" s="57">
        <v>0</v>
      </c>
      <c r="I954" s="23">
        <v>0</v>
      </c>
      <c r="J954" s="23">
        <v>0</v>
      </c>
      <c r="K954" s="57">
        <v>0</v>
      </c>
      <c r="L954" s="23">
        <v>0</v>
      </c>
      <c r="M954" s="23">
        <v>0</v>
      </c>
      <c r="N954" s="57">
        <v>0</v>
      </c>
      <c r="O954" s="23"/>
      <c r="P954" s="23"/>
      <c r="Q954" s="171"/>
    </row>
    <row r="955" spans="1:17" hidden="1" x14ac:dyDescent="0.2">
      <c r="A955" s="11" t="s">
        <v>95</v>
      </c>
      <c r="B955" s="12" t="s">
        <v>231</v>
      </c>
      <c r="C955" s="23">
        <v>0</v>
      </c>
      <c r="D955" s="23">
        <v>0</v>
      </c>
      <c r="E955" s="57">
        <v>0</v>
      </c>
      <c r="F955" s="23">
        <v>0</v>
      </c>
      <c r="G955" s="23">
        <v>0</v>
      </c>
      <c r="H955" s="57">
        <v>0</v>
      </c>
      <c r="I955" s="23">
        <v>0</v>
      </c>
      <c r="J955" s="23">
        <v>0</v>
      </c>
      <c r="K955" s="57">
        <v>0</v>
      </c>
      <c r="L955" s="23">
        <v>0</v>
      </c>
      <c r="M955" s="23">
        <v>0</v>
      </c>
      <c r="N955" s="57">
        <v>0</v>
      </c>
      <c r="O955" s="23"/>
      <c r="P955" s="23"/>
      <c r="Q955" s="171"/>
    </row>
    <row r="956" spans="1:17" hidden="1" x14ac:dyDescent="0.2">
      <c r="A956" s="11" t="s">
        <v>55</v>
      </c>
      <c r="B956" s="12" t="s">
        <v>232</v>
      </c>
      <c r="C956" s="23">
        <v>0</v>
      </c>
      <c r="D956" s="23">
        <v>0</v>
      </c>
      <c r="E956" s="57">
        <v>0</v>
      </c>
      <c r="F956" s="23">
        <v>0</v>
      </c>
      <c r="G956" s="23">
        <v>0</v>
      </c>
      <c r="H956" s="57">
        <v>0</v>
      </c>
      <c r="I956" s="23">
        <v>0</v>
      </c>
      <c r="J956" s="23">
        <v>0</v>
      </c>
      <c r="K956" s="57">
        <v>0</v>
      </c>
      <c r="L956" s="23">
        <v>0</v>
      </c>
      <c r="M956" s="23">
        <v>0</v>
      </c>
      <c r="N956" s="57">
        <v>0</v>
      </c>
      <c r="O956" s="23"/>
      <c r="P956" s="23"/>
      <c r="Q956" s="171"/>
    </row>
    <row r="957" spans="1:17" ht="25.5" hidden="1" x14ac:dyDescent="0.2">
      <c r="A957" s="11" t="s">
        <v>96</v>
      </c>
      <c r="B957" s="12" t="s">
        <v>233</v>
      </c>
      <c r="C957" s="23">
        <v>0</v>
      </c>
      <c r="D957" s="23">
        <v>0</v>
      </c>
      <c r="E957" s="57">
        <v>0</v>
      </c>
      <c r="F957" s="23">
        <v>0</v>
      </c>
      <c r="G957" s="23">
        <v>0</v>
      </c>
      <c r="H957" s="57">
        <v>0</v>
      </c>
      <c r="I957" s="23">
        <v>0</v>
      </c>
      <c r="J957" s="23">
        <v>0</v>
      </c>
      <c r="K957" s="57">
        <v>0</v>
      </c>
      <c r="L957" s="23">
        <v>0</v>
      </c>
      <c r="M957" s="23">
        <v>0</v>
      </c>
      <c r="N957" s="57">
        <v>0</v>
      </c>
      <c r="O957" s="23"/>
      <c r="P957" s="23"/>
      <c r="Q957" s="171"/>
    </row>
    <row r="958" spans="1:17" ht="25.5" hidden="1" x14ac:dyDescent="0.2">
      <c r="A958" s="11" t="s">
        <v>132</v>
      </c>
      <c r="B958" s="12" t="s">
        <v>234</v>
      </c>
      <c r="C958" s="23">
        <v>0</v>
      </c>
      <c r="D958" s="23">
        <v>0</v>
      </c>
      <c r="E958" s="57">
        <v>0</v>
      </c>
      <c r="F958" s="23">
        <v>0</v>
      </c>
      <c r="G958" s="23">
        <v>0</v>
      </c>
      <c r="H958" s="57">
        <v>0</v>
      </c>
      <c r="I958" s="23">
        <v>0</v>
      </c>
      <c r="J958" s="23">
        <v>0</v>
      </c>
      <c r="K958" s="57">
        <v>0</v>
      </c>
      <c r="L958" s="23">
        <v>0</v>
      </c>
      <c r="M958" s="23">
        <v>0</v>
      </c>
      <c r="N958" s="57">
        <v>0</v>
      </c>
      <c r="O958" s="23"/>
      <c r="P958" s="23"/>
      <c r="Q958" s="171"/>
    </row>
    <row r="959" spans="1:17" ht="25.5" hidden="1" x14ac:dyDescent="0.2">
      <c r="A959" s="11" t="s">
        <v>56</v>
      </c>
      <c r="B959" s="12" t="s">
        <v>235</v>
      </c>
      <c r="C959" s="23">
        <v>0</v>
      </c>
      <c r="D959" s="23">
        <v>0</v>
      </c>
      <c r="E959" s="57">
        <v>0</v>
      </c>
      <c r="F959" s="23">
        <v>0</v>
      </c>
      <c r="G959" s="23">
        <v>0</v>
      </c>
      <c r="H959" s="57">
        <v>0</v>
      </c>
      <c r="I959" s="23">
        <v>0</v>
      </c>
      <c r="J959" s="23">
        <v>0</v>
      </c>
      <c r="K959" s="57">
        <v>0</v>
      </c>
      <c r="L959" s="23">
        <v>0</v>
      </c>
      <c r="M959" s="23">
        <v>0</v>
      </c>
      <c r="N959" s="57">
        <v>0</v>
      </c>
      <c r="O959" s="23"/>
      <c r="P959" s="23"/>
      <c r="Q959" s="171"/>
    </row>
    <row r="960" spans="1:17" hidden="1" x14ac:dyDescent="0.2">
      <c r="A960" s="11"/>
      <c r="B960" s="12"/>
      <c r="C960" s="23"/>
      <c r="D960" s="23"/>
      <c r="E960" s="57">
        <v>0</v>
      </c>
      <c r="F960" s="23"/>
      <c r="G960" s="23"/>
      <c r="H960" s="57">
        <v>0</v>
      </c>
      <c r="I960" s="23"/>
      <c r="J960" s="23"/>
      <c r="K960" s="57">
        <v>0</v>
      </c>
      <c r="L960" s="23"/>
      <c r="M960" s="23"/>
      <c r="N960" s="57">
        <v>0</v>
      </c>
      <c r="O960" s="23"/>
      <c r="P960" s="23"/>
      <c r="Q960" s="171"/>
    </row>
    <row r="961" spans="1:17" hidden="1" x14ac:dyDescent="0.2">
      <c r="A961" s="29">
        <v>3</v>
      </c>
      <c r="B961" s="12"/>
      <c r="C961" s="17">
        <v>0</v>
      </c>
      <c r="D961" s="17">
        <v>0</v>
      </c>
      <c r="E961" s="56">
        <v>0</v>
      </c>
      <c r="F961" s="17">
        <v>0</v>
      </c>
      <c r="G961" s="17">
        <v>0</v>
      </c>
      <c r="H961" s="56">
        <v>0</v>
      </c>
      <c r="I961" s="17">
        <v>0</v>
      </c>
      <c r="J961" s="17">
        <v>0</v>
      </c>
      <c r="K961" s="56">
        <v>0</v>
      </c>
      <c r="L961" s="17">
        <v>0</v>
      </c>
      <c r="M961" s="17">
        <v>0</v>
      </c>
      <c r="N961" s="56">
        <v>0</v>
      </c>
      <c r="O961" s="17"/>
      <c r="P961" s="17"/>
      <c r="Q961" s="58"/>
    </row>
    <row r="962" spans="1:17" hidden="1" x14ac:dyDescent="0.2">
      <c r="A962" s="29" t="s">
        <v>271</v>
      </c>
      <c r="B962" s="12"/>
      <c r="C962" s="17">
        <v>0</v>
      </c>
      <c r="D962" s="17">
        <v>0</v>
      </c>
      <c r="E962" s="56">
        <v>0</v>
      </c>
      <c r="F962" s="17">
        <v>0</v>
      </c>
      <c r="G962" s="17">
        <v>0</v>
      </c>
      <c r="H962" s="56">
        <v>0</v>
      </c>
      <c r="I962" s="17">
        <v>0</v>
      </c>
      <c r="J962" s="17">
        <v>0</v>
      </c>
      <c r="K962" s="56">
        <v>0</v>
      </c>
      <c r="L962" s="17">
        <v>0</v>
      </c>
      <c r="M962" s="17">
        <v>0</v>
      </c>
      <c r="N962" s="56">
        <v>0</v>
      </c>
      <c r="O962" s="17"/>
      <c r="P962" s="17"/>
      <c r="Q962" s="58"/>
    </row>
    <row r="963" spans="1:17" hidden="1" x14ac:dyDescent="0.2">
      <c r="A963" s="11" t="s">
        <v>236</v>
      </c>
      <c r="B963" s="12" t="s">
        <v>237</v>
      </c>
      <c r="C963" s="23">
        <v>0</v>
      </c>
      <c r="D963" s="23">
        <v>0</v>
      </c>
      <c r="E963" s="57">
        <v>0</v>
      </c>
      <c r="F963" s="23">
        <v>0</v>
      </c>
      <c r="G963" s="23">
        <v>0</v>
      </c>
      <c r="H963" s="57">
        <v>0</v>
      </c>
      <c r="I963" s="23">
        <v>0</v>
      </c>
      <c r="J963" s="23">
        <v>0</v>
      </c>
      <c r="K963" s="57">
        <v>0</v>
      </c>
      <c r="L963" s="23">
        <v>0</v>
      </c>
      <c r="M963" s="23">
        <v>0</v>
      </c>
      <c r="N963" s="57">
        <v>0</v>
      </c>
      <c r="O963" s="23"/>
      <c r="P963" s="23"/>
      <c r="Q963" s="171"/>
    </row>
    <row r="964" spans="1:17" hidden="1" x14ac:dyDescent="0.2">
      <c r="A964" s="20">
        <v>5</v>
      </c>
      <c r="B964" s="21" t="s">
        <v>57</v>
      </c>
      <c r="C964" s="17">
        <v>0</v>
      </c>
      <c r="D964" s="17">
        <v>0</v>
      </c>
      <c r="E964" s="56">
        <v>0</v>
      </c>
      <c r="F964" s="17">
        <v>0</v>
      </c>
      <c r="G964" s="17">
        <v>0</v>
      </c>
      <c r="H964" s="56">
        <v>0</v>
      </c>
      <c r="I964" s="17">
        <v>0</v>
      </c>
      <c r="J964" s="17">
        <v>0</v>
      </c>
      <c r="K964" s="56">
        <v>0</v>
      </c>
      <c r="L964" s="17">
        <v>0</v>
      </c>
      <c r="M964" s="17">
        <v>0</v>
      </c>
      <c r="N964" s="56">
        <v>0</v>
      </c>
      <c r="O964" s="17"/>
      <c r="P964" s="17"/>
      <c r="Q964" s="58"/>
    </row>
    <row r="965" spans="1:17" ht="25.5" hidden="1" x14ac:dyDescent="0.2">
      <c r="A965" s="20" t="s">
        <v>58</v>
      </c>
      <c r="B965" s="21" t="s">
        <v>59</v>
      </c>
      <c r="C965" s="17">
        <v>0</v>
      </c>
      <c r="D965" s="17">
        <v>0</v>
      </c>
      <c r="E965" s="56">
        <v>0</v>
      </c>
      <c r="F965" s="17">
        <v>0</v>
      </c>
      <c r="G965" s="17">
        <v>0</v>
      </c>
      <c r="H965" s="56">
        <v>0</v>
      </c>
      <c r="I965" s="17">
        <v>0</v>
      </c>
      <c r="J965" s="17">
        <v>0</v>
      </c>
      <c r="K965" s="56">
        <v>0</v>
      </c>
      <c r="L965" s="17">
        <v>0</v>
      </c>
      <c r="M965" s="17">
        <v>0</v>
      </c>
      <c r="N965" s="56">
        <v>0</v>
      </c>
      <c r="O965" s="17"/>
      <c r="P965" s="17"/>
      <c r="Q965" s="58"/>
    </row>
    <row r="966" spans="1:17" ht="25.5" hidden="1" x14ac:dyDescent="0.2">
      <c r="A966" s="11" t="s">
        <v>97</v>
      </c>
      <c r="B966" s="12" t="s">
        <v>238</v>
      </c>
      <c r="C966" s="23">
        <v>0</v>
      </c>
      <c r="D966" s="23">
        <v>0</v>
      </c>
      <c r="E966" s="57">
        <v>0</v>
      </c>
      <c r="F966" s="23">
        <v>0</v>
      </c>
      <c r="G966" s="23">
        <v>0</v>
      </c>
      <c r="H966" s="57">
        <v>0</v>
      </c>
      <c r="I966" s="23">
        <v>0</v>
      </c>
      <c r="J966" s="23">
        <v>0</v>
      </c>
      <c r="K966" s="57">
        <v>0</v>
      </c>
      <c r="L966" s="23">
        <v>0</v>
      </c>
      <c r="M966" s="23">
        <v>0</v>
      </c>
      <c r="N966" s="57">
        <v>0</v>
      </c>
      <c r="O966" s="23"/>
      <c r="P966" s="23"/>
      <c r="Q966" s="171"/>
    </row>
    <row r="967" spans="1:17" hidden="1" x14ac:dyDescent="0.2">
      <c r="A967" s="11" t="s">
        <v>119</v>
      </c>
      <c r="B967" s="12" t="s">
        <v>239</v>
      </c>
      <c r="C967" s="23">
        <v>0</v>
      </c>
      <c r="D967" s="23">
        <v>0</v>
      </c>
      <c r="E967" s="57">
        <v>0</v>
      </c>
      <c r="F967" s="23">
        <v>0</v>
      </c>
      <c r="G967" s="23">
        <v>0</v>
      </c>
      <c r="H967" s="57">
        <v>0</v>
      </c>
      <c r="I967" s="23">
        <v>0</v>
      </c>
      <c r="J967" s="23">
        <v>0</v>
      </c>
      <c r="K967" s="57">
        <v>0</v>
      </c>
      <c r="L967" s="23">
        <v>0</v>
      </c>
      <c r="M967" s="23">
        <v>0</v>
      </c>
      <c r="N967" s="57">
        <v>0</v>
      </c>
      <c r="O967" s="23"/>
      <c r="P967" s="23"/>
      <c r="Q967" s="171"/>
    </row>
    <row r="968" spans="1:17" hidden="1" x14ac:dyDescent="0.2">
      <c r="A968" s="11" t="s">
        <v>144</v>
      </c>
      <c r="B968" s="12" t="s">
        <v>240</v>
      </c>
      <c r="C968" s="23">
        <v>0</v>
      </c>
      <c r="D968" s="23">
        <v>0</v>
      </c>
      <c r="E968" s="57">
        <v>0</v>
      </c>
      <c r="F968" s="23">
        <v>0</v>
      </c>
      <c r="G968" s="23">
        <v>0</v>
      </c>
      <c r="H968" s="57">
        <v>0</v>
      </c>
      <c r="I968" s="23">
        <v>0</v>
      </c>
      <c r="J968" s="23">
        <v>0</v>
      </c>
      <c r="K968" s="57">
        <v>0</v>
      </c>
      <c r="L968" s="23">
        <v>0</v>
      </c>
      <c r="M968" s="23">
        <v>0</v>
      </c>
      <c r="N968" s="57">
        <v>0</v>
      </c>
      <c r="O968" s="23"/>
      <c r="P968" s="23"/>
      <c r="Q968" s="171"/>
    </row>
    <row r="969" spans="1:17" hidden="1" x14ac:dyDescent="0.2">
      <c r="A969" s="11" t="s">
        <v>60</v>
      </c>
      <c r="B969" s="12" t="s">
        <v>241</v>
      </c>
      <c r="C969" s="23">
        <v>0</v>
      </c>
      <c r="D969" s="23">
        <v>0</v>
      </c>
      <c r="E969" s="57">
        <v>0</v>
      </c>
      <c r="F969" s="23">
        <v>0</v>
      </c>
      <c r="G969" s="23">
        <v>0</v>
      </c>
      <c r="H969" s="57">
        <v>0</v>
      </c>
      <c r="I969" s="23">
        <v>0</v>
      </c>
      <c r="J969" s="23">
        <v>0</v>
      </c>
      <c r="K969" s="57">
        <v>0</v>
      </c>
      <c r="L969" s="23">
        <v>0</v>
      </c>
      <c r="M969" s="23">
        <v>0</v>
      </c>
      <c r="N969" s="57">
        <v>0</v>
      </c>
      <c r="O969" s="23"/>
      <c r="P969" s="23"/>
      <c r="Q969" s="171"/>
    </row>
    <row r="970" spans="1:17" ht="25.5" hidden="1" x14ac:dyDescent="0.2">
      <c r="A970" s="11" t="s">
        <v>61</v>
      </c>
      <c r="B970" s="12" t="s">
        <v>242</v>
      </c>
      <c r="C970" s="23">
        <v>0</v>
      </c>
      <c r="D970" s="23">
        <v>0</v>
      </c>
      <c r="E970" s="57">
        <v>0</v>
      </c>
      <c r="F970" s="23">
        <v>0</v>
      </c>
      <c r="G970" s="23">
        <v>0</v>
      </c>
      <c r="H970" s="57">
        <v>0</v>
      </c>
      <c r="I970" s="23">
        <v>0</v>
      </c>
      <c r="J970" s="23">
        <v>0</v>
      </c>
      <c r="K970" s="57">
        <v>0</v>
      </c>
      <c r="L970" s="23">
        <v>0</v>
      </c>
      <c r="M970" s="23">
        <v>0</v>
      </c>
      <c r="N970" s="57">
        <v>0</v>
      </c>
      <c r="O970" s="23"/>
      <c r="P970" s="23"/>
      <c r="Q970" s="171"/>
    </row>
    <row r="971" spans="1:17" ht="25.5" hidden="1" x14ac:dyDescent="0.2">
      <c r="A971" s="11" t="s">
        <v>120</v>
      </c>
      <c r="B971" s="12" t="s">
        <v>243</v>
      </c>
      <c r="C971" s="23">
        <v>0</v>
      </c>
      <c r="D971" s="23">
        <v>0</v>
      </c>
      <c r="E971" s="57">
        <v>0</v>
      </c>
      <c r="F971" s="23">
        <v>0</v>
      </c>
      <c r="G971" s="23">
        <v>0</v>
      </c>
      <c r="H971" s="57">
        <v>0</v>
      </c>
      <c r="I971" s="23">
        <v>0</v>
      </c>
      <c r="J971" s="23">
        <v>0</v>
      </c>
      <c r="K971" s="57">
        <v>0</v>
      </c>
      <c r="L971" s="23">
        <v>0</v>
      </c>
      <c r="M971" s="23">
        <v>0</v>
      </c>
      <c r="N971" s="57">
        <v>0</v>
      </c>
      <c r="O971" s="23"/>
      <c r="P971" s="23"/>
      <c r="Q971" s="171"/>
    </row>
    <row r="972" spans="1:17" ht="38.25" hidden="1" x14ac:dyDescent="0.2">
      <c r="A972" s="11" t="s">
        <v>244</v>
      </c>
      <c r="B972" s="12" t="s">
        <v>245</v>
      </c>
      <c r="C972" s="23">
        <v>0</v>
      </c>
      <c r="D972" s="23">
        <v>0</v>
      </c>
      <c r="E972" s="57">
        <v>0</v>
      </c>
      <c r="F972" s="23">
        <v>0</v>
      </c>
      <c r="G972" s="23">
        <v>0</v>
      </c>
      <c r="H972" s="57">
        <v>0</v>
      </c>
      <c r="I972" s="23">
        <v>0</v>
      </c>
      <c r="J972" s="23">
        <v>0</v>
      </c>
      <c r="K972" s="57">
        <v>0</v>
      </c>
      <c r="L972" s="23">
        <v>0</v>
      </c>
      <c r="M972" s="23">
        <v>0</v>
      </c>
      <c r="N972" s="57">
        <v>0</v>
      </c>
      <c r="O972" s="23"/>
      <c r="P972" s="23"/>
      <c r="Q972" s="171"/>
    </row>
    <row r="973" spans="1:17" hidden="1" x14ac:dyDescent="0.2">
      <c r="A973" s="11" t="s">
        <v>62</v>
      </c>
      <c r="B973" s="12" t="s">
        <v>246</v>
      </c>
      <c r="C973" s="23">
        <v>0</v>
      </c>
      <c r="D973" s="23">
        <v>0</v>
      </c>
      <c r="E973" s="57">
        <v>0</v>
      </c>
      <c r="F973" s="23">
        <v>0</v>
      </c>
      <c r="G973" s="23">
        <v>0</v>
      </c>
      <c r="H973" s="57">
        <v>0</v>
      </c>
      <c r="I973" s="23">
        <v>0</v>
      </c>
      <c r="J973" s="23">
        <v>0</v>
      </c>
      <c r="K973" s="57">
        <v>0</v>
      </c>
      <c r="L973" s="23">
        <v>0</v>
      </c>
      <c r="M973" s="23">
        <v>0</v>
      </c>
      <c r="N973" s="57">
        <v>0</v>
      </c>
      <c r="O973" s="23"/>
      <c r="P973" s="23"/>
      <c r="Q973" s="171"/>
    </row>
    <row r="974" spans="1:17" ht="25.5" hidden="1" x14ac:dyDescent="0.2">
      <c r="A974" s="25" t="s">
        <v>98</v>
      </c>
      <c r="B974" s="21" t="s">
        <v>99</v>
      </c>
      <c r="C974" s="17">
        <v>0</v>
      </c>
      <c r="D974" s="17">
        <v>0</v>
      </c>
      <c r="E974" s="56">
        <v>0</v>
      </c>
      <c r="F974" s="17">
        <v>0</v>
      </c>
      <c r="G974" s="17">
        <v>0</v>
      </c>
      <c r="H974" s="56">
        <v>0</v>
      </c>
      <c r="I974" s="17">
        <v>0</v>
      </c>
      <c r="J974" s="17">
        <v>0</v>
      </c>
      <c r="K974" s="56">
        <v>0</v>
      </c>
      <c r="L974" s="17">
        <v>0</v>
      </c>
      <c r="M974" s="17">
        <v>0</v>
      </c>
      <c r="N974" s="56">
        <v>0</v>
      </c>
      <c r="O974" s="17"/>
      <c r="P974" s="17"/>
      <c r="Q974" s="58"/>
    </row>
    <row r="975" spans="1:17" hidden="1" x14ac:dyDescent="0.2">
      <c r="A975" s="11" t="s">
        <v>100</v>
      </c>
      <c r="B975" s="12" t="s">
        <v>247</v>
      </c>
      <c r="C975" s="23">
        <v>0</v>
      </c>
      <c r="D975" s="23">
        <v>0</v>
      </c>
      <c r="E975" s="57">
        <v>0</v>
      </c>
      <c r="F975" s="23">
        <v>0</v>
      </c>
      <c r="G975" s="23">
        <v>0</v>
      </c>
      <c r="H975" s="57">
        <v>0</v>
      </c>
      <c r="I975" s="23">
        <v>0</v>
      </c>
      <c r="J975" s="23">
        <v>0</v>
      </c>
      <c r="K975" s="57">
        <v>0</v>
      </c>
      <c r="L975" s="23">
        <v>0</v>
      </c>
      <c r="M975" s="23">
        <v>0</v>
      </c>
      <c r="N975" s="57">
        <v>0</v>
      </c>
      <c r="O975" s="23"/>
      <c r="P975" s="23"/>
      <c r="Q975" s="171"/>
    </row>
    <row r="976" spans="1:17" hidden="1" x14ac:dyDescent="0.2">
      <c r="A976" s="11" t="s">
        <v>248</v>
      </c>
      <c r="B976" s="12" t="s">
        <v>249</v>
      </c>
      <c r="C976" s="23">
        <v>0</v>
      </c>
      <c r="D976" s="23">
        <v>0</v>
      </c>
      <c r="E976" s="57">
        <v>0</v>
      </c>
      <c r="F976" s="23">
        <v>0</v>
      </c>
      <c r="G976" s="23">
        <v>0</v>
      </c>
      <c r="H976" s="57">
        <v>0</v>
      </c>
      <c r="I976" s="23">
        <v>0</v>
      </c>
      <c r="J976" s="23">
        <v>0</v>
      </c>
      <c r="K976" s="57">
        <v>0</v>
      </c>
      <c r="L976" s="23">
        <v>0</v>
      </c>
      <c r="M976" s="23">
        <v>0</v>
      </c>
      <c r="N976" s="57">
        <v>0</v>
      </c>
      <c r="O976" s="23"/>
      <c r="P976" s="23"/>
      <c r="Q976" s="171"/>
    </row>
    <row r="977" spans="1:17" hidden="1" x14ac:dyDescent="0.2">
      <c r="A977" s="11" t="s">
        <v>250</v>
      </c>
      <c r="B977" s="12" t="s">
        <v>251</v>
      </c>
      <c r="C977" s="23">
        <v>0</v>
      </c>
      <c r="D977" s="23">
        <v>0</v>
      </c>
      <c r="E977" s="57">
        <v>0</v>
      </c>
      <c r="F977" s="23">
        <v>0</v>
      </c>
      <c r="G977" s="23">
        <v>0</v>
      </c>
      <c r="H977" s="57">
        <v>0</v>
      </c>
      <c r="I977" s="23">
        <v>0</v>
      </c>
      <c r="J977" s="23">
        <v>0</v>
      </c>
      <c r="K977" s="57">
        <v>0</v>
      </c>
      <c r="L977" s="23">
        <v>0</v>
      </c>
      <c r="M977" s="23">
        <v>0</v>
      </c>
      <c r="N977" s="57">
        <v>0</v>
      </c>
      <c r="O977" s="23"/>
      <c r="P977" s="23"/>
      <c r="Q977" s="171"/>
    </row>
    <row r="978" spans="1:17" hidden="1" x14ac:dyDescent="0.2">
      <c r="A978" s="11" t="s">
        <v>252</v>
      </c>
      <c r="B978" s="12" t="s">
        <v>253</v>
      </c>
      <c r="C978" s="23">
        <v>0</v>
      </c>
      <c r="D978" s="23">
        <v>0</v>
      </c>
      <c r="E978" s="57">
        <v>0</v>
      </c>
      <c r="F978" s="23">
        <v>0</v>
      </c>
      <c r="G978" s="23">
        <v>0</v>
      </c>
      <c r="H978" s="57">
        <v>0</v>
      </c>
      <c r="I978" s="23">
        <v>0</v>
      </c>
      <c r="J978" s="23">
        <v>0</v>
      </c>
      <c r="K978" s="57">
        <v>0</v>
      </c>
      <c r="L978" s="23">
        <v>0</v>
      </c>
      <c r="M978" s="23">
        <v>0</v>
      </c>
      <c r="N978" s="57">
        <v>0</v>
      </c>
      <c r="O978" s="23"/>
      <c r="P978" s="23"/>
      <c r="Q978" s="171"/>
    </row>
    <row r="979" spans="1:17" hidden="1" x14ac:dyDescent="0.2">
      <c r="A979" s="11" t="s">
        <v>122</v>
      </c>
      <c r="B979" s="13" t="s">
        <v>254</v>
      </c>
      <c r="C979" s="23">
        <v>0</v>
      </c>
      <c r="D979" s="23">
        <v>0</v>
      </c>
      <c r="E979" s="57">
        <v>0</v>
      </c>
      <c r="F979" s="23">
        <v>0</v>
      </c>
      <c r="G979" s="23">
        <v>0</v>
      </c>
      <c r="H979" s="57">
        <v>0</v>
      </c>
      <c r="I979" s="23">
        <v>0</v>
      </c>
      <c r="J979" s="23">
        <v>0</v>
      </c>
      <c r="K979" s="57">
        <v>0</v>
      </c>
      <c r="L979" s="23">
        <v>0</v>
      </c>
      <c r="M979" s="23">
        <v>0</v>
      </c>
      <c r="N979" s="57">
        <v>0</v>
      </c>
      <c r="O979" s="23"/>
      <c r="P979" s="23"/>
      <c r="Q979" s="171"/>
    </row>
    <row r="980" spans="1:17" ht="25.5" hidden="1" x14ac:dyDescent="0.2">
      <c r="A980" s="11" t="s">
        <v>101</v>
      </c>
      <c r="B980" s="13" t="s">
        <v>255</v>
      </c>
      <c r="C980" s="23">
        <v>0</v>
      </c>
      <c r="D980" s="23">
        <v>0</v>
      </c>
      <c r="E980" s="57">
        <v>0</v>
      </c>
      <c r="F980" s="23">
        <v>0</v>
      </c>
      <c r="G980" s="23">
        <v>0</v>
      </c>
      <c r="H980" s="57">
        <v>0</v>
      </c>
      <c r="I980" s="23">
        <v>0</v>
      </c>
      <c r="J980" s="23">
        <v>0</v>
      </c>
      <c r="K980" s="57">
        <v>0</v>
      </c>
      <c r="L980" s="23">
        <v>0</v>
      </c>
      <c r="M980" s="23">
        <v>0</v>
      </c>
      <c r="N980" s="57">
        <v>0</v>
      </c>
      <c r="O980" s="23"/>
      <c r="P980" s="23"/>
      <c r="Q980" s="171"/>
    </row>
    <row r="981" spans="1:17" hidden="1" x14ac:dyDescent="0.2">
      <c r="A981" s="21" t="s">
        <v>102</v>
      </c>
      <c r="B981" s="21" t="s">
        <v>103</v>
      </c>
      <c r="C981" s="17">
        <v>0</v>
      </c>
      <c r="D981" s="17">
        <v>0</v>
      </c>
      <c r="E981" s="56">
        <v>0</v>
      </c>
      <c r="F981" s="17">
        <v>0</v>
      </c>
      <c r="G981" s="17">
        <v>0</v>
      </c>
      <c r="H981" s="56">
        <v>0</v>
      </c>
      <c r="I981" s="17">
        <v>0</v>
      </c>
      <c r="J981" s="17">
        <v>0</v>
      </c>
      <c r="K981" s="56">
        <v>0</v>
      </c>
      <c r="L981" s="17">
        <v>0</v>
      </c>
      <c r="M981" s="17">
        <v>0</v>
      </c>
      <c r="N981" s="56">
        <v>0</v>
      </c>
      <c r="O981" s="17"/>
      <c r="P981" s="17"/>
      <c r="Q981" s="58"/>
    </row>
    <row r="982" spans="1:17" hidden="1" x14ac:dyDescent="0.2">
      <c r="A982" s="11" t="s">
        <v>256</v>
      </c>
      <c r="B982" s="13" t="s">
        <v>257</v>
      </c>
      <c r="C982" s="23">
        <v>0</v>
      </c>
      <c r="D982" s="23">
        <v>0</v>
      </c>
      <c r="E982" s="57">
        <v>0</v>
      </c>
      <c r="F982" s="23">
        <v>0</v>
      </c>
      <c r="G982" s="23">
        <v>0</v>
      </c>
      <c r="H982" s="57">
        <v>0</v>
      </c>
      <c r="I982" s="23">
        <v>0</v>
      </c>
      <c r="J982" s="23">
        <v>0</v>
      </c>
      <c r="K982" s="57">
        <v>0</v>
      </c>
      <c r="L982" s="23">
        <v>0</v>
      </c>
      <c r="M982" s="23">
        <v>0</v>
      </c>
      <c r="N982" s="57">
        <v>0</v>
      </c>
      <c r="O982" s="23"/>
      <c r="P982" s="23"/>
      <c r="Q982" s="171"/>
    </row>
    <row r="983" spans="1:17" hidden="1" x14ac:dyDescent="0.2">
      <c r="A983" s="11" t="s">
        <v>143</v>
      </c>
      <c r="B983" s="13" t="s">
        <v>258</v>
      </c>
      <c r="C983" s="23">
        <v>0</v>
      </c>
      <c r="D983" s="23">
        <v>0</v>
      </c>
      <c r="E983" s="57">
        <v>0</v>
      </c>
      <c r="F983" s="23">
        <v>0</v>
      </c>
      <c r="G983" s="23">
        <v>0</v>
      </c>
      <c r="H983" s="57">
        <v>0</v>
      </c>
      <c r="I983" s="23">
        <v>0</v>
      </c>
      <c r="J983" s="23">
        <v>0</v>
      </c>
      <c r="K983" s="57">
        <v>0</v>
      </c>
      <c r="L983" s="23">
        <v>0</v>
      </c>
      <c r="M983" s="23">
        <v>0</v>
      </c>
      <c r="N983" s="57">
        <v>0</v>
      </c>
      <c r="O983" s="23"/>
      <c r="P983" s="23"/>
      <c r="Q983" s="171"/>
    </row>
    <row r="984" spans="1:17" ht="25.5" hidden="1" x14ac:dyDescent="0.2">
      <c r="A984" s="20" t="s">
        <v>104</v>
      </c>
      <c r="B984" s="21" t="s">
        <v>105</v>
      </c>
      <c r="C984" s="17">
        <v>0</v>
      </c>
      <c r="D984" s="17">
        <v>0</v>
      </c>
      <c r="E984" s="56">
        <v>0</v>
      </c>
      <c r="F984" s="17">
        <v>0</v>
      </c>
      <c r="G984" s="17">
        <v>0</v>
      </c>
      <c r="H984" s="56">
        <v>0</v>
      </c>
      <c r="I984" s="17">
        <v>0</v>
      </c>
      <c r="J984" s="17">
        <v>0</v>
      </c>
      <c r="K984" s="56">
        <v>0</v>
      </c>
      <c r="L984" s="17">
        <v>0</v>
      </c>
      <c r="M984" s="17">
        <v>0</v>
      </c>
      <c r="N984" s="56">
        <v>0</v>
      </c>
      <c r="O984" s="17"/>
      <c r="P984" s="17"/>
      <c r="Q984" s="58"/>
    </row>
    <row r="985" spans="1:17" hidden="1" x14ac:dyDescent="0.2">
      <c r="A985" s="11" t="s">
        <v>118</v>
      </c>
      <c r="B985" s="12" t="s">
        <v>136</v>
      </c>
      <c r="C985" s="23">
        <v>0</v>
      </c>
      <c r="D985" s="23">
        <v>0</v>
      </c>
      <c r="E985" s="57">
        <v>0</v>
      </c>
      <c r="F985" s="23">
        <v>0</v>
      </c>
      <c r="G985" s="23">
        <v>0</v>
      </c>
      <c r="H985" s="57">
        <v>0</v>
      </c>
      <c r="I985" s="23">
        <v>0</v>
      </c>
      <c r="J985" s="23">
        <v>0</v>
      </c>
      <c r="K985" s="57">
        <v>0</v>
      </c>
      <c r="L985" s="23">
        <v>0</v>
      </c>
      <c r="M985" s="23">
        <v>0</v>
      </c>
      <c r="N985" s="57">
        <v>0</v>
      </c>
      <c r="O985" s="23"/>
      <c r="P985" s="23"/>
      <c r="Q985" s="171"/>
    </row>
    <row r="986" spans="1:17" hidden="1" x14ac:dyDescent="0.2">
      <c r="A986" s="11" t="s">
        <v>106</v>
      </c>
      <c r="B986" s="12" t="s">
        <v>259</v>
      </c>
      <c r="C986" s="23">
        <v>0</v>
      </c>
      <c r="D986" s="23">
        <v>0</v>
      </c>
      <c r="E986" s="57">
        <v>0</v>
      </c>
      <c r="F986" s="23">
        <v>0</v>
      </c>
      <c r="G986" s="23">
        <v>0</v>
      </c>
      <c r="H986" s="57">
        <v>0</v>
      </c>
      <c r="I986" s="23">
        <v>0</v>
      </c>
      <c r="J986" s="23">
        <v>0</v>
      </c>
      <c r="K986" s="57">
        <v>0</v>
      </c>
      <c r="L986" s="23">
        <v>0</v>
      </c>
      <c r="M986" s="23">
        <v>0</v>
      </c>
      <c r="N986" s="57">
        <v>0</v>
      </c>
      <c r="O986" s="23"/>
      <c r="P986" s="23"/>
      <c r="Q986" s="171"/>
    </row>
    <row r="987" spans="1:17" hidden="1" x14ac:dyDescent="0.2">
      <c r="A987" s="11" t="s">
        <v>260</v>
      </c>
      <c r="B987" s="12" t="s">
        <v>261</v>
      </c>
      <c r="C987" s="23">
        <v>0</v>
      </c>
      <c r="D987" s="23">
        <v>0</v>
      </c>
      <c r="E987" s="57">
        <v>0</v>
      </c>
      <c r="F987" s="23">
        <v>0</v>
      </c>
      <c r="G987" s="23">
        <v>0</v>
      </c>
      <c r="H987" s="57">
        <v>0</v>
      </c>
      <c r="I987" s="23">
        <v>0</v>
      </c>
      <c r="J987" s="23">
        <v>0</v>
      </c>
      <c r="K987" s="57">
        <v>0</v>
      </c>
      <c r="L987" s="23">
        <v>0</v>
      </c>
      <c r="M987" s="23">
        <v>0</v>
      </c>
      <c r="N987" s="57">
        <v>0</v>
      </c>
      <c r="O987" s="23"/>
      <c r="P987" s="23"/>
      <c r="Q987" s="171"/>
    </row>
    <row r="988" spans="1:17" hidden="1" x14ac:dyDescent="0.2">
      <c r="A988" s="11" t="s">
        <v>262</v>
      </c>
      <c r="B988" s="12" t="s">
        <v>263</v>
      </c>
      <c r="C988" s="23">
        <v>0</v>
      </c>
      <c r="D988" s="23">
        <v>0</v>
      </c>
      <c r="E988" s="57">
        <v>0</v>
      </c>
      <c r="F988" s="23">
        <v>0</v>
      </c>
      <c r="G988" s="23">
        <v>0</v>
      </c>
      <c r="H988" s="57">
        <v>0</v>
      </c>
      <c r="I988" s="23">
        <v>0</v>
      </c>
      <c r="J988" s="23">
        <v>0</v>
      </c>
      <c r="K988" s="57">
        <v>0</v>
      </c>
      <c r="L988" s="23">
        <v>0</v>
      </c>
      <c r="M988" s="23">
        <v>0</v>
      </c>
      <c r="N988" s="57">
        <v>0</v>
      </c>
      <c r="O988" s="23"/>
      <c r="P988" s="23"/>
      <c r="Q988" s="171"/>
    </row>
    <row r="989" spans="1:17" ht="25.5" x14ac:dyDescent="0.2">
      <c r="A989" s="25">
        <v>6</v>
      </c>
      <c r="B989" s="37" t="s">
        <v>63</v>
      </c>
      <c r="C989" s="17">
        <v>236057000</v>
      </c>
      <c r="D989" s="17">
        <v>213909963.32999998</v>
      </c>
      <c r="E989" s="56">
        <v>0.90617928436775852</v>
      </c>
      <c r="F989" s="17">
        <v>806766451.06999993</v>
      </c>
      <c r="G989" s="17">
        <v>650726589.5</v>
      </c>
      <c r="H989" s="56">
        <v>0.806586080317238</v>
      </c>
      <c r="I989" s="17">
        <v>546894000</v>
      </c>
      <c r="J989" s="17">
        <v>409921052.77999997</v>
      </c>
      <c r="K989" s="56">
        <v>0.74954388378735182</v>
      </c>
      <c r="L989" s="17">
        <v>584622684</v>
      </c>
      <c r="M989" s="17">
        <v>402371601.18000007</v>
      </c>
      <c r="N989" s="56">
        <v>0.68825861909251551</v>
      </c>
      <c r="O989" s="17">
        <v>1168164000</v>
      </c>
      <c r="P989" s="17">
        <v>938295847.13999999</v>
      </c>
      <c r="Q989" s="58">
        <v>0.80322270429494491</v>
      </c>
    </row>
    <row r="990" spans="1:17" ht="38.25" x14ac:dyDescent="0.2">
      <c r="A990" s="25" t="s">
        <v>64</v>
      </c>
      <c r="B990" s="37" t="s">
        <v>65</v>
      </c>
      <c r="C990" s="17">
        <v>45609000</v>
      </c>
      <c r="D990" s="17">
        <v>42749973.200000003</v>
      </c>
      <c r="E990" s="56">
        <v>0.93731441601438314</v>
      </c>
      <c r="F990" s="17">
        <v>489106451.06999999</v>
      </c>
      <c r="G990" s="17">
        <v>482950724.10000002</v>
      </c>
      <c r="H990" s="56">
        <v>0.98741434107742121</v>
      </c>
      <c r="I990" s="17">
        <v>257755000</v>
      </c>
      <c r="J990" s="17">
        <v>252775477.44999999</v>
      </c>
      <c r="K990" s="56">
        <v>0.98068117960854295</v>
      </c>
      <c r="L990" s="17">
        <v>277435684</v>
      </c>
      <c r="M990" s="17">
        <v>272837332.92000002</v>
      </c>
      <c r="N990" s="56">
        <v>0.98342552402163241</v>
      </c>
      <c r="O990" s="17">
        <v>871032000</v>
      </c>
      <c r="P990" s="17">
        <v>671148041.88999999</v>
      </c>
      <c r="Q990" s="58">
        <v>0.77052053413651855</v>
      </c>
    </row>
    <row r="991" spans="1:17" ht="25.5" hidden="1" x14ac:dyDescent="0.2">
      <c r="A991" s="25" t="s">
        <v>66</v>
      </c>
      <c r="B991" s="37" t="s">
        <v>67</v>
      </c>
      <c r="C991" s="17">
        <v>0</v>
      </c>
      <c r="D991" s="17">
        <v>0</v>
      </c>
      <c r="E991" s="56">
        <v>0</v>
      </c>
      <c r="F991" s="17">
        <v>0</v>
      </c>
      <c r="G991" s="17">
        <v>0</v>
      </c>
      <c r="H991" s="56">
        <v>0</v>
      </c>
      <c r="I991" s="17">
        <v>0</v>
      </c>
      <c r="J991" s="17">
        <v>0</v>
      </c>
      <c r="K991" s="56">
        <v>0</v>
      </c>
      <c r="L991" s="17">
        <v>0</v>
      </c>
      <c r="M991" s="17">
        <v>0</v>
      </c>
      <c r="N991" s="56">
        <v>0</v>
      </c>
      <c r="O991" s="17"/>
      <c r="P991" s="17"/>
      <c r="Q991" s="58"/>
    </row>
    <row r="992" spans="1:17" hidden="1" x14ac:dyDescent="0.2">
      <c r="A992" s="11" t="s">
        <v>68</v>
      </c>
      <c r="B992" s="12" t="s">
        <v>270</v>
      </c>
      <c r="C992" s="23">
        <v>0</v>
      </c>
      <c r="D992" s="23">
        <v>0</v>
      </c>
      <c r="E992" s="57">
        <v>0</v>
      </c>
      <c r="F992" s="23">
        <v>0</v>
      </c>
      <c r="G992" s="23">
        <v>0</v>
      </c>
      <c r="H992" s="57">
        <v>0</v>
      </c>
      <c r="I992" s="23">
        <v>0</v>
      </c>
      <c r="J992" s="23">
        <v>0</v>
      </c>
      <c r="K992" s="57">
        <v>0</v>
      </c>
      <c r="L992" s="23">
        <v>0</v>
      </c>
      <c r="M992" s="23">
        <v>0</v>
      </c>
      <c r="N992" s="57">
        <v>0</v>
      </c>
      <c r="O992" s="23"/>
      <c r="P992" s="23"/>
      <c r="Q992" s="171"/>
    </row>
    <row r="993" spans="1:17" ht="38.25" x14ac:dyDescent="0.2">
      <c r="A993" s="25" t="s">
        <v>70</v>
      </c>
      <c r="B993" s="37" t="s">
        <v>125</v>
      </c>
      <c r="C993" s="17">
        <v>0</v>
      </c>
      <c r="D993" s="17">
        <v>0</v>
      </c>
      <c r="E993" s="56">
        <v>0</v>
      </c>
      <c r="F993" s="17">
        <v>434656451.06999999</v>
      </c>
      <c r="G993" s="17">
        <v>434656451.06999999</v>
      </c>
      <c r="H993" s="56">
        <v>1</v>
      </c>
      <c r="I993" s="17">
        <v>200000000</v>
      </c>
      <c r="J993" s="17">
        <v>200000000</v>
      </c>
      <c r="K993" s="56">
        <v>1</v>
      </c>
      <c r="L993" s="17">
        <v>215050000</v>
      </c>
      <c r="M993" s="17">
        <v>215050000</v>
      </c>
      <c r="N993" s="56">
        <v>1</v>
      </c>
      <c r="O993" s="17">
        <v>789600000</v>
      </c>
      <c r="P993" s="17">
        <v>596772300</v>
      </c>
      <c r="Q993" s="58">
        <v>0.75579065349544072</v>
      </c>
    </row>
    <row r="994" spans="1:17" ht="25.5" hidden="1" x14ac:dyDescent="0.2">
      <c r="A994" s="11" t="s">
        <v>71</v>
      </c>
      <c r="B994" s="12" t="s">
        <v>72</v>
      </c>
      <c r="C994" s="23">
        <v>0</v>
      </c>
      <c r="D994" s="23">
        <v>0</v>
      </c>
      <c r="E994" s="57">
        <v>0</v>
      </c>
      <c r="F994" s="23">
        <v>0</v>
      </c>
      <c r="G994" s="23">
        <v>0</v>
      </c>
      <c r="H994" s="57">
        <v>0</v>
      </c>
      <c r="I994" s="23">
        <v>0</v>
      </c>
      <c r="J994" s="23">
        <v>0</v>
      </c>
      <c r="K994" s="57">
        <v>0</v>
      </c>
      <c r="L994" s="23">
        <v>0</v>
      </c>
      <c r="M994" s="23">
        <v>0</v>
      </c>
      <c r="N994" s="57">
        <v>0</v>
      </c>
      <c r="O994" s="23"/>
      <c r="P994" s="23"/>
      <c r="Q994" s="171"/>
    </row>
    <row r="995" spans="1:17" ht="38.25" hidden="1" x14ac:dyDescent="0.2">
      <c r="A995" s="11" t="s">
        <v>350</v>
      </c>
      <c r="B995" s="12" t="s">
        <v>351</v>
      </c>
      <c r="C995" s="23">
        <v>0</v>
      </c>
      <c r="D995" s="23">
        <v>0</v>
      </c>
      <c r="E995" s="57">
        <v>0</v>
      </c>
      <c r="F995" s="23">
        <v>0</v>
      </c>
      <c r="G995" s="23">
        <v>0</v>
      </c>
      <c r="H995" s="57">
        <v>0</v>
      </c>
      <c r="I995" s="23">
        <v>0</v>
      </c>
      <c r="J995" s="23">
        <v>0</v>
      </c>
      <c r="K995" s="57">
        <v>0</v>
      </c>
      <c r="L995" s="23">
        <v>0</v>
      </c>
      <c r="M995" s="23">
        <v>0</v>
      </c>
      <c r="N995" s="57">
        <v>0</v>
      </c>
      <c r="O995" s="23"/>
      <c r="P995" s="23"/>
      <c r="Q995" s="171"/>
    </row>
    <row r="996" spans="1:17" ht="51" hidden="1" x14ac:dyDescent="0.2">
      <c r="A996" s="11" t="s">
        <v>378</v>
      </c>
      <c r="B996" s="12" t="s">
        <v>379</v>
      </c>
      <c r="C996" s="23">
        <v>0</v>
      </c>
      <c r="D996" s="23">
        <v>0</v>
      </c>
      <c r="E996" s="57">
        <v>0</v>
      </c>
      <c r="F996" s="23">
        <v>0</v>
      </c>
      <c r="G996" s="23">
        <v>0</v>
      </c>
      <c r="H996" s="57">
        <v>0</v>
      </c>
      <c r="I996" s="23">
        <v>0</v>
      </c>
      <c r="J996" s="23">
        <v>0</v>
      </c>
      <c r="K996" s="57">
        <v>0</v>
      </c>
      <c r="L996" s="23">
        <v>0</v>
      </c>
      <c r="M996" s="23">
        <v>0</v>
      </c>
      <c r="N996" s="57">
        <v>0</v>
      </c>
      <c r="O996" s="23"/>
      <c r="P996" s="23"/>
      <c r="Q996" s="171"/>
    </row>
    <row r="997" spans="1:17" ht="25.5" x14ac:dyDescent="0.2">
      <c r="A997" s="11" t="s">
        <v>385</v>
      </c>
      <c r="B997" s="12" t="s">
        <v>386</v>
      </c>
      <c r="C997" s="23">
        <v>0</v>
      </c>
      <c r="D997" s="23">
        <v>0</v>
      </c>
      <c r="E997" s="57">
        <v>0</v>
      </c>
      <c r="F997" s="23">
        <v>434656451.06999999</v>
      </c>
      <c r="G997" s="23">
        <v>434656451.06999999</v>
      </c>
      <c r="H997" s="57">
        <v>1</v>
      </c>
      <c r="I997" s="23">
        <v>200000000</v>
      </c>
      <c r="J997" s="23">
        <v>200000000</v>
      </c>
      <c r="K997" s="57">
        <v>1</v>
      </c>
      <c r="L997" s="23">
        <v>215050000</v>
      </c>
      <c r="M997" s="23">
        <v>215050000</v>
      </c>
      <c r="N997" s="57">
        <v>1</v>
      </c>
      <c r="O997" s="23">
        <v>789600000</v>
      </c>
      <c r="P997" s="23">
        <v>596772300</v>
      </c>
      <c r="Q997" s="171">
        <v>0.75579065349544072</v>
      </c>
    </row>
    <row r="998" spans="1:17" ht="38.25" x14ac:dyDescent="0.2">
      <c r="A998" s="25" t="s">
        <v>73</v>
      </c>
      <c r="B998" s="37" t="s">
        <v>124</v>
      </c>
      <c r="C998" s="17">
        <v>45609000</v>
      </c>
      <c r="D998" s="17">
        <v>42749973.200000003</v>
      </c>
      <c r="E998" s="56">
        <v>0.93731441601438314</v>
      </c>
      <c r="F998" s="17">
        <v>54450000</v>
      </c>
      <c r="G998" s="17">
        <v>48294273.030000001</v>
      </c>
      <c r="H998" s="56">
        <v>0.88694716308539945</v>
      </c>
      <c r="I998" s="17">
        <v>57755000</v>
      </c>
      <c r="J998" s="17">
        <v>52775477.450000003</v>
      </c>
      <c r="K998" s="56">
        <v>0.91378196606354434</v>
      </c>
      <c r="L998" s="17">
        <v>62385684</v>
      </c>
      <c r="M998" s="17">
        <v>57787332.920000002</v>
      </c>
      <c r="N998" s="56">
        <v>0.92629156586629713</v>
      </c>
      <c r="O998" s="17">
        <v>81432000</v>
      </c>
      <c r="P998" s="17">
        <v>74375741.890000001</v>
      </c>
      <c r="Q998" s="58">
        <v>0.91334784716082129</v>
      </c>
    </row>
    <row r="999" spans="1:17" ht="38.25" x14ac:dyDescent="0.2">
      <c r="A999" s="11" t="s">
        <v>74</v>
      </c>
      <c r="B999" s="12" t="s">
        <v>352</v>
      </c>
      <c r="C999" s="23">
        <v>28333000</v>
      </c>
      <c r="D999" s="23">
        <v>26556801.530000001</v>
      </c>
      <c r="E999" s="57">
        <v>0.93730990470476128</v>
      </c>
      <c r="F999" s="23">
        <v>33825000</v>
      </c>
      <c r="G999" s="23">
        <v>30000988.91</v>
      </c>
      <c r="H999" s="57">
        <v>0.88694719615668882</v>
      </c>
      <c r="I999" s="23">
        <v>35878000</v>
      </c>
      <c r="J999" s="23">
        <v>32784766.289999999</v>
      </c>
      <c r="K999" s="57">
        <v>0.91378466720552987</v>
      </c>
      <c r="L999" s="23">
        <v>38754849</v>
      </c>
      <c r="M999" s="23">
        <v>35898191.649999999</v>
      </c>
      <c r="N999" s="57">
        <v>0.92628903417995512</v>
      </c>
      <c r="O999" s="23">
        <v>56904000</v>
      </c>
      <c r="P999" s="23">
        <v>51612956.090000004</v>
      </c>
      <c r="Q999" s="171">
        <v>0.90701806709545907</v>
      </c>
    </row>
    <row r="1000" spans="1:17" ht="38.25" x14ac:dyDescent="0.2">
      <c r="A1000" s="11" t="s">
        <v>75</v>
      </c>
      <c r="B1000" s="12" t="s">
        <v>353</v>
      </c>
      <c r="C1000" s="23">
        <v>17276000</v>
      </c>
      <c r="D1000" s="23">
        <v>16193171.67</v>
      </c>
      <c r="E1000" s="57">
        <v>0.93732181465617037</v>
      </c>
      <c r="F1000" s="23">
        <v>20625000</v>
      </c>
      <c r="G1000" s="23">
        <v>18293284.120000001</v>
      </c>
      <c r="H1000" s="57">
        <v>0.88694710884848493</v>
      </c>
      <c r="I1000" s="23">
        <v>21877000</v>
      </c>
      <c r="J1000" s="23">
        <v>19990711.16</v>
      </c>
      <c r="K1000" s="57">
        <v>0.91377753622525937</v>
      </c>
      <c r="L1000" s="23">
        <v>23630835</v>
      </c>
      <c r="M1000" s="23">
        <v>21889141.27</v>
      </c>
      <c r="N1000" s="57">
        <v>0.92629571786185294</v>
      </c>
      <c r="O1000" s="23">
        <v>24528000</v>
      </c>
      <c r="P1000" s="23">
        <v>22762785.800000001</v>
      </c>
      <c r="Q1000" s="171">
        <v>0.92803268917155901</v>
      </c>
    </row>
    <row r="1001" spans="1:17" ht="25.5" hidden="1" x14ac:dyDescent="0.2">
      <c r="A1001" s="39" t="s">
        <v>107</v>
      </c>
      <c r="B1001" s="37" t="s">
        <v>108</v>
      </c>
      <c r="C1001" s="17">
        <v>0</v>
      </c>
      <c r="D1001" s="17">
        <v>0</v>
      </c>
      <c r="E1001" s="56">
        <v>0</v>
      </c>
      <c r="F1001" s="17">
        <v>0</v>
      </c>
      <c r="G1001" s="17">
        <v>0</v>
      </c>
      <c r="H1001" s="56">
        <v>0</v>
      </c>
      <c r="I1001" s="17">
        <v>0</v>
      </c>
      <c r="J1001" s="17">
        <v>0</v>
      </c>
      <c r="K1001" s="56">
        <v>0</v>
      </c>
      <c r="L1001" s="17">
        <v>0</v>
      </c>
      <c r="M1001" s="17">
        <v>0</v>
      </c>
      <c r="N1001" s="56">
        <v>0</v>
      </c>
      <c r="O1001" s="17"/>
      <c r="P1001" s="17"/>
      <c r="Q1001" s="58"/>
    </row>
    <row r="1002" spans="1:17" hidden="1" x14ac:dyDescent="0.2">
      <c r="A1002" s="11" t="s">
        <v>264</v>
      </c>
      <c r="B1002" s="12" t="s">
        <v>265</v>
      </c>
      <c r="C1002" s="23">
        <v>0</v>
      </c>
      <c r="D1002" s="23">
        <v>0</v>
      </c>
      <c r="E1002" s="57">
        <v>0</v>
      </c>
      <c r="F1002" s="23">
        <v>0</v>
      </c>
      <c r="G1002" s="23">
        <v>0</v>
      </c>
      <c r="H1002" s="57">
        <v>0</v>
      </c>
      <c r="I1002" s="23">
        <v>0</v>
      </c>
      <c r="J1002" s="23">
        <v>0</v>
      </c>
      <c r="K1002" s="57">
        <v>0</v>
      </c>
      <c r="L1002" s="23">
        <v>0</v>
      </c>
      <c r="M1002" s="23">
        <v>0</v>
      </c>
      <c r="N1002" s="57">
        <v>0</v>
      </c>
      <c r="O1002" s="23"/>
      <c r="P1002" s="23"/>
      <c r="Q1002" s="171"/>
    </row>
    <row r="1003" spans="1:17" ht="25.5" hidden="1" x14ac:dyDescent="0.2">
      <c r="A1003" s="11" t="s">
        <v>291</v>
      </c>
      <c r="B1003" s="12" t="s">
        <v>292</v>
      </c>
      <c r="C1003" s="23">
        <v>0</v>
      </c>
      <c r="D1003" s="23">
        <v>0</v>
      </c>
      <c r="E1003" s="57">
        <v>0</v>
      </c>
      <c r="F1003" s="23">
        <v>0</v>
      </c>
      <c r="G1003" s="23">
        <v>0</v>
      </c>
      <c r="H1003" s="57">
        <v>0</v>
      </c>
      <c r="I1003" s="23">
        <v>0</v>
      </c>
      <c r="J1003" s="23">
        <v>0</v>
      </c>
      <c r="K1003" s="57">
        <v>0</v>
      </c>
      <c r="L1003" s="23">
        <v>0</v>
      </c>
      <c r="M1003" s="23">
        <v>0</v>
      </c>
      <c r="N1003" s="57">
        <v>0</v>
      </c>
      <c r="O1003" s="23"/>
      <c r="P1003" s="23"/>
      <c r="Q1003" s="171"/>
    </row>
    <row r="1004" spans="1:17" x14ac:dyDescent="0.2">
      <c r="A1004" s="11"/>
      <c r="B1004" s="12"/>
      <c r="C1004" s="23"/>
      <c r="D1004" s="23"/>
      <c r="E1004" s="57">
        <v>0</v>
      </c>
      <c r="F1004" s="23"/>
      <c r="G1004" s="23"/>
      <c r="H1004" s="57">
        <v>0</v>
      </c>
      <c r="I1004" s="23"/>
      <c r="J1004" s="23"/>
      <c r="K1004" s="57">
        <v>0</v>
      </c>
      <c r="L1004" s="23"/>
      <c r="M1004" s="23"/>
      <c r="N1004" s="57">
        <v>0</v>
      </c>
      <c r="O1004" s="23"/>
      <c r="P1004" s="23"/>
      <c r="Q1004" s="171"/>
    </row>
    <row r="1005" spans="1:17" x14ac:dyDescent="0.2">
      <c r="A1005" s="39" t="s">
        <v>336</v>
      </c>
      <c r="B1005" s="37" t="s">
        <v>338</v>
      </c>
      <c r="C1005" s="17">
        <v>185448000</v>
      </c>
      <c r="D1005" s="17">
        <v>171159990.13</v>
      </c>
      <c r="E1005" s="56">
        <v>0.92295409025710706</v>
      </c>
      <c r="F1005" s="17">
        <v>249660000</v>
      </c>
      <c r="G1005" s="17">
        <v>136459835.91</v>
      </c>
      <c r="H1005" s="56">
        <v>0.54658269610670507</v>
      </c>
      <c r="I1005" s="17">
        <v>261229000</v>
      </c>
      <c r="J1005" s="17">
        <v>144503957.18000001</v>
      </c>
      <c r="K1005" s="56">
        <v>0.5531696602597721</v>
      </c>
      <c r="L1005" s="17">
        <v>274187000</v>
      </c>
      <c r="M1005" s="17">
        <v>122508905.02000001</v>
      </c>
      <c r="N1005" s="56">
        <v>0.44680785383697991</v>
      </c>
      <c r="O1005" s="17">
        <v>264132000</v>
      </c>
      <c r="P1005" s="17">
        <v>251230996.19</v>
      </c>
      <c r="Q1005" s="58">
        <v>0.95115698283434036</v>
      </c>
    </row>
    <row r="1006" spans="1:17" x14ac:dyDescent="0.2">
      <c r="A1006" s="11" t="s">
        <v>334</v>
      </c>
      <c r="B1006" s="12" t="s">
        <v>335</v>
      </c>
      <c r="C1006" s="23">
        <v>133448000</v>
      </c>
      <c r="D1006" s="23">
        <v>124839435.55</v>
      </c>
      <c r="E1006" s="57">
        <v>0.9354912441550266</v>
      </c>
      <c r="F1006" s="23">
        <v>179660000</v>
      </c>
      <c r="G1006" s="23">
        <v>81144945.150000006</v>
      </c>
      <c r="H1006" s="57">
        <v>0.45165838333518871</v>
      </c>
      <c r="I1006" s="23">
        <v>171229000</v>
      </c>
      <c r="J1006" s="23">
        <v>103613909.41</v>
      </c>
      <c r="K1006" s="57">
        <v>0.60511893084699431</v>
      </c>
      <c r="L1006" s="23">
        <v>179187000</v>
      </c>
      <c r="M1006" s="23">
        <v>73032247.890000001</v>
      </c>
      <c r="N1006" s="57">
        <v>0.40757559359774986</v>
      </c>
      <c r="O1006" s="23">
        <v>204132000</v>
      </c>
      <c r="P1006" s="23">
        <v>202732011.13999999</v>
      </c>
      <c r="Q1006" s="171">
        <v>0.99314174720279025</v>
      </c>
    </row>
    <row r="1007" spans="1:17" x14ac:dyDescent="0.2">
      <c r="A1007" s="11" t="s">
        <v>337</v>
      </c>
      <c r="B1007" s="12" t="s">
        <v>339</v>
      </c>
      <c r="C1007" s="23">
        <v>52000000</v>
      </c>
      <c r="D1007" s="23">
        <v>46320554.579999998</v>
      </c>
      <c r="E1007" s="57">
        <v>0.89077989576923078</v>
      </c>
      <c r="F1007" s="23">
        <v>70000000</v>
      </c>
      <c r="G1007" s="23">
        <v>55314890.759999998</v>
      </c>
      <c r="H1007" s="57">
        <v>0.79021272514285712</v>
      </c>
      <c r="I1007" s="23">
        <v>90000000</v>
      </c>
      <c r="J1007" s="23">
        <v>40890047.770000003</v>
      </c>
      <c r="K1007" s="57">
        <v>0.45433386411111115</v>
      </c>
      <c r="L1007" s="23">
        <v>95000000</v>
      </c>
      <c r="M1007" s="23">
        <v>49476657.130000003</v>
      </c>
      <c r="N1007" s="57">
        <v>0.52080691715789473</v>
      </c>
      <c r="O1007" s="23">
        <v>60000000</v>
      </c>
      <c r="P1007" s="23">
        <v>48498985.049999997</v>
      </c>
      <c r="Q1007" s="171">
        <v>0.80831641749999994</v>
      </c>
    </row>
    <row r="1008" spans="1:17" x14ac:dyDescent="0.2">
      <c r="A1008" s="11"/>
      <c r="B1008" s="12"/>
      <c r="C1008" s="23"/>
      <c r="D1008" s="23"/>
      <c r="E1008" s="57"/>
      <c r="F1008" s="23"/>
      <c r="G1008" s="23"/>
      <c r="H1008" s="57"/>
      <c r="I1008" s="23"/>
      <c r="J1008" s="23"/>
      <c r="K1008" s="57"/>
      <c r="L1008" s="23"/>
      <c r="M1008" s="23"/>
      <c r="N1008" s="57"/>
      <c r="O1008" s="23"/>
      <c r="P1008" s="23"/>
      <c r="Q1008" s="171"/>
    </row>
    <row r="1009" spans="1:17" ht="25.5" x14ac:dyDescent="0.2">
      <c r="A1009" s="39" t="s">
        <v>354</v>
      </c>
      <c r="B1009" s="37" t="s">
        <v>357</v>
      </c>
      <c r="C1009" s="17">
        <v>5000000</v>
      </c>
      <c r="D1009" s="17">
        <v>0</v>
      </c>
      <c r="E1009" s="56">
        <v>0</v>
      </c>
      <c r="F1009" s="17">
        <v>68000000</v>
      </c>
      <c r="G1009" s="17">
        <v>31316029.489999998</v>
      </c>
      <c r="H1009" s="56">
        <v>0.46052984544117642</v>
      </c>
      <c r="I1009" s="17">
        <v>27910000</v>
      </c>
      <c r="J1009" s="17">
        <v>12641618.15</v>
      </c>
      <c r="K1009" s="56">
        <v>0.45294224829810104</v>
      </c>
      <c r="L1009" s="17">
        <v>33000000</v>
      </c>
      <c r="M1009" s="17">
        <v>7025363.2399999993</v>
      </c>
      <c r="N1009" s="56">
        <v>0.21288979515151513</v>
      </c>
      <c r="O1009" s="17">
        <v>33000000</v>
      </c>
      <c r="P1009" s="17">
        <v>15916809.060000001</v>
      </c>
      <c r="Q1009" s="58">
        <v>0.48232754727272731</v>
      </c>
    </row>
    <row r="1010" spans="1:17" x14ac:dyDescent="0.2">
      <c r="A1010" s="11" t="s">
        <v>355</v>
      </c>
      <c r="B1010" s="12" t="s">
        <v>367</v>
      </c>
      <c r="C1010" s="23">
        <v>2500000</v>
      </c>
      <c r="D1010" s="23">
        <v>0</v>
      </c>
      <c r="E1010" s="57">
        <v>0</v>
      </c>
      <c r="F1010" s="23">
        <v>60000000</v>
      </c>
      <c r="G1010" s="23">
        <v>31316029.489999998</v>
      </c>
      <c r="H1010" s="57">
        <v>0.52193382483333328</v>
      </c>
      <c r="I1010" s="23">
        <v>19910000</v>
      </c>
      <c r="J1010" s="23">
        <v>10288824</v>
      </c>
      <c r="K1010" s="57">
        <v>0.51676664992466093</v>
      </c>
      <c r="L1010" s="23">
        <v>25000000</v>
      </c>
      <c r="M1010" s="23">
        <v>6467658.0999999996</v>
      </c>
      <c r="N1010" s="57">
        <v>0.25870632399999999</v>
      </c>
      <c r="O1010" s="23">
        <v>25000000</v>
      </c>
      <c r="P1010" s="23">
        <v>8451516.8100000005</v>
      </c>
      <c r="Q1010" s="171">
        <v>0.33806067240000004</v>
      </c>
    </row>
    <row r="1011" spans="1:17" x14ac:dyDescent="0.2">
      <c r="A1011" s="11" t="s">
        <v>356</v>
      </c>
      <c r="B1011" s="12" t="s">
        <v>368</v>
      </c>
      <c r="C1011" s="23">
        <v>2500000</v>
      </c>
      <c r="D1011" s="23">
        <v>0</v>
      </c>
      <c r="E1011" s="57">
        <v>0</v>
      </c>
      <c r="F1011" s="23">
        <v>8000000</v>
      </c>
      <c r="G1011" s="23">
        <v>0</v>
      </c>
      <c r="H1011" s="57">
        <v>0</v>
      </c>
      <c r="I1011" s="23">
        <v>8000000</v>
      </c>
      <c r="J1011" s="23">
        <v>2352794.15</v>
      </c>
      <c r="K1011" s="57">
        <v>0.29409926874999998</v>
      </c>
      <c r="L1011" s="23">
        <v>8000000</v>
      </c>
      <c r="M1011" s="23">
        <v>557705.14</v>
      </c>
      <c r="N1011" s="57">
        <v>6.9713142500000005E-2</v>
      </c>
      <c r="O1011" s="23">
        <v>8000000</v>
      </c>
      <c r="P1011" s="23">
        <v>7465292.25</v>
      </c>
      <c r="Q1011" s="171">
        <v>0.93316153125000001</v>
      </c>
    </row>
    <row r="1012" spans="1:17" hidden="1" x14ac:dyDescent="0.2">
      <c r="A1012" s="11"/>
      <c r="B1012" s="12"/>
      <c r="C1012" s="23"/>
      <c r="D1012" s="23"/>
      <c r="E1012" s="57">
        <v>0</v>
      </c>
      <c r="F1012" s="23"/>
      <c r="G1012" s="23"/>
      <c r="H1012" s="57">
        <v>0</v>
      </c>
      <c r="I1012" s="23"/>
      <c r="J1012" s="23"/>
      <c r="K1012" s="57">
        <v>0</v>
      </c>
      <c r="L1012" s="23"/>
      <c r="M1012" s="23"/>
      <c r="N1012" s="57">
        <v>0</v>
      </c>
      <c r="O1012" s="23"/>
      <c r="P1012" s="23"/>
      <c r="Q1012" s="171"/>
    </row>
    <row r="1013" spans="1:17" ht="25.5" hidden="1" x14ac:dyDescent="0.2">
      <c r="A1013" s="39" t="s">
        <v>358</v>
      </c>
      <c r="B1013" s="37" t="s">
        <v>362</v>
      </c>
      <c r="C1013" s="17">
        <v>0</v>
      </c>
      <c r="D1013" s="17">
        <v>0</v>
      </c>
      <c r="E1013" s="56">
        <v>0</v>
      </c>
      <c r="F1013" s="17">
        <v>0</v>
      </c>
      <c r="G1013" s="17">
        <v>0</v>
      </c>
      <c r="H1013" s="56">
        <v>0</v>
      </c>
      <c r="I1013" s="17">
        <v>0</v>
      </c>
      <c r="J1013" s="17">
        <v>0</v>
      </c>
      <c r="K1013" s="56">
        <v>0</v>
      </c>
      <c r="L1013" s="17">
        <v>0</v>
      </c>
      <c r="M1013" s="17">
        <v>0</v>
      </c>
      <c r="N1013" s="56">
        <v>0</v>
      </c>
      <c r="O1013" s="17"/>
      <c r="P1013" s="17"/>
      <c r="Q1013" s="58"/>
    </row>
    <row r="1014" spans="1:17" ht="25.5" hidden="1" x14ac:dyDescent="0.2">
      <c r="A1014" s="39" t="s">
        <v>359</v>
      </c>
      <c r="B1014" s="37" t="s">
        <v>363</v>
      </c>
      <c r="C1014" s="17">
        <v>0</v>
      </c>
      <c r="D1014" s="17">
        <v>0</v>
      </c>
      <c r="E1014" s="56">
        <v>0</v>
      </c>
      <c r="F1014" s="17">
        <v>0</v>
      </c>
      <c r="G1014" s="17">
        <v>0</v>
      </c>
      <c r="H1014" s="56">
        <v>0</v>
      </c>
      <c r="I1014" s="17">
        <v>0</v>
      </c>
      <c r="J1014" s="17">
        <v>0</v>
      </c>
      <c r="K1014" s="56">
        <v>0</v>
      </c>
      <c r="L1014" s="17">
        <v>0</v>
      </c>
      <c r="M1014" s="17">
        <v>0</v>
      </c>
      <c r="N1014" s="56">
        <v>0</v>
      </c>
      <c r="O1014" s="17"/>
      <c r="P1014" s="17"/>
      <c r="Q1014" s="58"/>
    </row>
    <row r="1015" spans="1:17" ht="51" hidden="1" x14ac:dyDescent="0.2">
      <c r="A1015" s="11" t="s">
        <v>360</v>
      </c>
      <c r="B1015" s="12" t="s">
        <v>364</v>
      </c>
      <c r="C1015" s="23">
        <v>0</v>
      </c>
      <c r="D1015" s="23">
        <v>0</v>
      </c>
      <c r="E1015" s="57">
        <v>0</v>
      </c>
      <c r="F1015" s="23">
        <v>0</v>
      </c>
      <c r="G1015" s="23">
        <v>0</v>
      </c>
      <c r="H1015" s="57">
        <v>0</v>
      </c>
      <c r="I1015" s="23">
        <v>0</v>
      </c>
      <c r="J1015" s="23">
        <v>0</v>
      </c>
      <c r="K1015" s="57">
        <v>0</v>
      </c>
      <c r="L1015" s="23">
        <v>0</v>
      </c>
      <c r="M1015" s="23">
        <v>0</v>
      </c>
      <c r="N1015" s="57">
        <v>0</v>
      </c>
      <c r="O1015" s="23"/>
      <c r="P1015" s="23"/>
      <c r="Q1015" s="171"/>
    </row>
    <row r="1016" spans="1:17" ht="25.5" hidden="1" x14ac:dyDescent="0.2">
      <c r="A1016" s="11" t="s">
        <v>361</v>
      </c>
      <c r="B1016" s="12" t="s">
        <v>365</v>
      </c>
      <c r="C1016" s="23">
        <v>0</v>
      </c>
      <c r="D1016" s="23">
        <v>0</v>
      </c>
      <c r="E1016" s="57">
        <v>0</v>
      </c>
      <c r="F1016" s="23">
        <v>0</v>
      </c>
      <c r="G1016" s="23">
        <v>0</v>
      </c>
      <c r="H1016" s="57">
        <v>0</v>
      </c>
      <c r="I1016" s="23">
        <v>0</v>
      </c>
      <c r="J1016" s="23">
        <v>0</v>
      </c>
      <c r="K1016" s="57">
        <v>0</v>
      </c>
      <c r="L1016" s="23">
        <v>0</v>
      </c>
      <c r="M1016" s="23">
        <v>0</v>
      </c>
      <c r="N1016" s="57">
        <v>0</v>
      </c>
      <c r="O1016" s="23"/>
      <c r="P1016" s="23"/>
      <c r="Q1016" s="171"/>
    </row>
    <row r="1017" spans="1:17" hidden="1" x14ac:dyDescent="0.2">
      <c r="A1017" s="11"/>
      <c r="B1017" s="12"/>
      <c r="C1017" s="12"/>
      <c r="D1017" s="12"/>
      <c r="E1017" s="57">
        <v>0</v>
      </c>
      <c r="F1017" s="12"/>
      <c r="G1017" s="12"/>
      <c r="H1017" s="57">
        <v>0</v>
      </c>
      <c r="I1017" s="12"/>
      <c r="J1017" s="12"/>
      <c r="K1017" s="57">
        <v>0</v>
      </c>
      <c r="L1017" s="12"/>
      <c r="M1017" s="12"/>
      <c r="N1017" s="57">
        <v>0</v>
      </c>
      <c r="O1017" s="23"/>
      <c r="P1017" s="23"/>
      <c r="Q1017" s="171"/>
    </row>
    <row r="1018" spans="1:17" ht="25.5" hidden="1" x14ac:dyDescent="0.2">
      <c r="A1018" s="26">
        <v>7</v>
      </c>
      <c r="B1018" s="30" t="s">
        <v>109</v>
      </c>
      <c r="C1018" s="17">
        <v>0</v>
      </c>
      <c r="D1018" s="17">
        <v>0</v>
      </c>
      <c r="E1018" s="56">
        <v>0</v>
      </c>
      <c r="F1018" s="17">
        <v>0</v>
      </c>
      <c r="G1018" s="17">
        <v>0</v>
      </c>
      <c r="H1018" s="56">
        <v>0</v>
      </c>
      <c r="I1018" s="17">
        <v>0</v>
      </c>
      <c r="J1018" s="17">
        <v>0</v>
      </c>
      <c r="K1018" s="56">
        <v>0</v>
      </c>
      <c r="L1018" s="17">
        <v>0</v>
      </c>
      <c r="M1018" s="17">
        <v>0</v>
      </c>
      <c r="N1018" s="56">
        <v>0</v>
      </c>
      <c r="O1018" s="17"/>
      <c r="P1018" s="17"/>
      <c r="Q1018" s="58"/>
    </row>
    <row r="1019" spans="1:17" ht="38.25" hidden="1" x14ac:dyDescent="0.2">
      <c r="A1019" s="26" t="s">
        <v>110</v>
      </c>
      <c r="B1019" s="30" t="s">
        <v>112</v>
      </c>
      <c r="C1019" s="17">
        <v>0</v>
      </c>
      <c r="D1019" s="17">
        <v>0</v>
      </c>
      <c r="E1019" s="56">
        <v>0</v>
      </c>
      <c r="F1019" s="17">
        <v>0</v>
      </c>
      <c r="G1019" s="17">
        <v>0</v>
      </c>
      <c r="H1019" s="56">
        <v>0</v>
      </c>
      <c r="I1019" s="17">
        <v>0</v>
      </c>
      <c r="J1019" s="17">
        <v>0</v>
      </c>
      <c r="K1019" s="56">
        <v>0</v>
      </c>
      <c r="L1019" s="17">
        <v>0</v>
      </c>
      <c r="M1019" s="17">
        <v>0</v>
      </c>
      <c r="N1019" s="56">
        <v>0</v>
      </c>
      <c r="O1019" s="17"/>
      <c r="P1019" s="17"/>
      <c r="Q1019" s="58"/>
    </row>
    <row r="1020" spans="1:17" ht="38.25" hidden="1" x14ac:dyDescent="0.2">
      <c r="A1020" s="26" t="s">
        <v>138</v>
      </c>
      <c r="B1020" s="30" t="s">
        <v>140</v>
      </c>
      <c r="C1020" s="17">
        <v>0</v>
      </c>
      <c r="D1020" s="17">
        <v>0</v>
      </c>
      <c r="E1020" s="56">
        <v>0</v>
      </c>
      <c r="F1020" s="17">
        <v>0</v>
      </c>
      <c r="G1020" s="17">
        <v>0</v>
      </c>
      <c r="H1020" s="56">
        <v>0</v>
      </c>
      <c r="I1020" s="17">
        <v>0</v>
      </c>
      <c r="J1020" s="17">
        <v>0</v>
      </c>
      <c r="K1020" s="56">
        <v>0</v>
      </c>
      <c r="L1020" s="17">
        <v>0</v>
      </c>
      <c r="M1020" s="17">
        <v>0</v>
      </c>
      <c r="N1020" s="56">
        <v>0</v>
      </c>
      <c r="O1020" s="17"/>
      <c r="P1020" s="17"/>
      <c r="Q1020" s="58"/>
    </row>
    <row r="1021" spans="1:17" hidden="1" x14ac:dyDescent="0.2">
      <c r="A1021" s="11" t="s">
        <v>139</v>
      </c>
      <c r="B1021" s="12" t="s">
        <v>69</v>
      </c>
      <c r="C1021" s="23">
        <v>0</v>
      </c>
      <c r="D1021" s="23">
        <v>0</v>
      </c>
      <c r="E1021" s="57">
        <v>0</v>
      </c>
      <c r="F1021" s="23">
        <v>0</v>
      </c>
      <c r="G1021" s="23">
        <v>0</v>
      </c>
      <c r="H1021" s="57">
        <v>0</v>
      </c>
      <c r="I1021" s="23">
        <v>0</v>
      </c>
      <c r="J1021" s="23">
        <v>0</v>
      </c>
      <c r="K1021" s="57">
        <v>0</v>
      </c>
      <c r="L1021" s="23">
        <v>0</v>
      </c>
      <c r="M1021" s="23">
        <v>0</v>
      </c>
      <c r="N1021" s="57">
        <v>0</v>
      </c>
      <c r="O1021" s="23"/>
      <c r="P1021" s="23"/>
      <c r="Q1021" s="171"/>
    </row>
    <row r="1022" spans="1:17" hidden="1" x14ac:dyDescent="0.2">
      <c r="A1022" s="11"/>
      <c r="B1022" s="12"/>
      <c r="C1022" s="12"/>
      <c r="D1022" s="12"/>
      <c r="E1022" s="56">
        <v>0</v>
      </c>
      <c r="F1022" s="12"/>
      <c r="G1022" s="12"/>
      <c r="H1022" s="56">
        <v>0</v>
      </c>
      <c r="I1022" s="12"/>
      <c r="J1022" s="12"/>
      <c r="K1022" s="56">
        <v>0</v>
      </c>
      <c r="L1022" s="12"/>
      <c r="M1022" s="12"/>
      <c r="N1022" s="56">
        <v>0</v>
      </c>
      <c r="O1022" s="17"/>
      <c r="P1022" s="17"/>
      <c r="Q1022" s="58"/>
    </row>
    <row r="1023" spans="1:17" hidden="1" x14ac:dyDescent="0.2">
      <c r="A1023" s="11" t="s">
        <v>111</v>
      </c>
      <c r="B1023" s="12"/>
      <c r="C1023" s="23">
        <v>0</v>
      </c>
      <c r="D1023" s="23">
        <v>0</v>
      </c>
      <c r="E1023" s="57">
        <v>0</v>
      </c>
      <c r="F1023" s="23">
        <v>0</v>
      </c>
      <c r="G1023" s="23">
        <v>0</v>
      </c>
      <c r="H1023" s="57">
        <v>0</v>
      </c>
      <c r="I1023" s="23">
        <v>0</v>
      </c>
      <c r="J1023" s="23">
        <v>0</v>
      </c>
      <c r="K1023" s="57">
        <v>0</v>
      </c>
      <c r="L1023" s="23">
        <v>0</v>
      </c>
      <c r="M1023" s="23">
        <v>0</v>
      </c>
      <c r="N1023" s="57">
        <v>0</v>
      </c>
      <c r="O1023" s="23"/>
      <c r="P1023" s="23"/>
      <c r="Q1023" s="171"/>
    </row>
    <row r="1024" spans="1:17" hidden="1" x14ac:dyDescent="0.2">
      <c r="A1024" s="11"/>
      <c r="B1024" s="12"/>
      <c r="C1024" s="12"/>
      <c r="D1024" s="12"/>
      <c r="E1024" s="57">
        <v>0</v>
      </c>
      <c r="F1024" s="12"/>
      <c r="G1024" s="12"/>
      <c r="H1024" s="57">
        <v>0</v>
      </c>
      <c r="I1024" s="12"/>
      <c r="J1024" s="12"/>
      <c r="K1024" s="57">
        <v>0</v>
      </c>
      <c r="L1024" s="12"/>
      <c r="M1024" s="12"/>
      <c r="N1024" s="57">
        <v>0</v>
      </c>
      <c r="O1024" s="23"/>
      <c r="P1024" s="23"/>
      <c r="Q1024" s="171"/>
    </row>
    <row r="1025" spans="1:17" ht="38.25" hidden="1" x14ac:dyDescent="0.2">
      <c r="A1025" s="26" t="s">
        <v>380</v>
      </c>
      <c r="B1025" s="30" t="s">
        <v>382</v>
      </c>
      <c r="C1025" s="17">
        <v>0</v>
      </c>
      <c r="D1025" s="17">
        <v>0</v>
      </c>
      <c r="E1025" s="56">
        <v>0</v>
      </c>
      <c r="F1025" s="17">
        <v>0</v>
      </c>
      <c r="G1025" s="17">
        <v>0</v>
      </c>
      <c r="H1025" s="56">
        <v>0</v>
      </c>
      <c r="I1025" s="17">
        <v>0</v>
      </c>
      <c r="J1025" s="17">
        <v>0</v>
      </c>
      <c r="K1025" s="56">
        <v>0</v>
      </c>
      <c r="L1025" s="17">
        <v>0</v>
      </c>
      <c r="M1025" s="17">
        <v>0</v>
      </c>
      <c r="N1025" s="56">
        <v>0</v>
      </c>
      <c r="O1025" s="17"/>
      <c r="P1025" s="17"/>
      <c r="Q1025" s="58"/>
    </row>
    <row r="1026" spans="1:17" ht="38.25" hidden="1" x14ac:dyDescent="0.2">
      <c r="A1026" s="11" t="s">
        <v>381</v>
      </c>
      <c r="B1026" s="12" t="s">
        <v>383</v>
      </c>
      <c r="C1026" s="23">
        <v>0</v>
      </c>
      <c r="D1026" s="23">
        <v>0</v>
      </c>
      <c r="E1026" s="57">
        <v>0</v>
      </c>
      <c r="F1026" s="23">
        <v>0</v>
      </c>
      <c r="G1026" s="23">
        <v>0</v>
      </c>
      <c r="H1026" s="57">
        <v>0</v>
      </c>
      <c r="I1026" s="23">
        <v>0</v>
      </c>
      <c r="J1026" s="23">
        <v>0</v>
      </c>
      <c r="K1026" s="57">
        <v>0</v>
      </c>
      <c r="L1026" s="23">
        <v>0</v>
      </c>
      <c r="M1026" s="23">
        <v>0</v>
      </c>
      <c r="N1026" s="57">
        <v>0</v>
      </c>
      <c r="O1026" s="23"/>
      <c r="P1026" s="23"/>
      <c r="Q1026" s="171"/>
    </row>
    <row r="1027" spans="1:17" hidden="1" x14ac:dyDescent="0.2">
      <c r="A1027" s="11"/>
      <c r="B1027" s="12"/>
      <c r="C1027" s="12"/>
      <c r="D1027" s="12"/>
      <c r="E1027" s="57">
        <v>0</v>
      </c>
      <c r="F1027" s="12"/>
      <c r="G1027" s="12"/>
      <c r="H1027" s="57">
        <v>0</v>
      </c>
      <c r="I1027" s="12"/>
      <c r="J1027" s="12"/>
      <c r="K1027" s="57">
        <v>0</v>
      </c>
      <c r="L1027" s="12"/>
      <c r="M1027" s="12"/>
      <c r="N1027" s="57">
        <v>0</v>
      </c>
      <c r="O1027" s="23"/>
      <c r="P1027" s="23"/>
      <c r="Q1027" s="171"/>
    </row>
    <row r="1028" spans="1:17" hidden="1" x14ac:dyDescent="0.2">
      <c r="A1028" s="26">
        <v>8</v>
      </c>
      <c r="B1028" s="14"/>
      <c r="C1028" s="17">
        <v>0</v>
      </c>
      <c r="D1028" s="17">
        <v>0</v>
      </c>
      <c r="E1028" s="56">
        <v>0</v>
      </c>
      <c r="F1028" s="17">
        <v>0</v>
      </c>
      <c r="G1028" s="17">
        <v>0</v>
      </c>
      <c r="H1028" s="56">
        <v>0</v>
      </c>
      <c r="I1028" s="17">
        <v>0</v>
      </c>
      <c r="J1028" s="17">
        <v>0</v>
      </c>
      <c r="K1028" s="56">
        <v>0</v>
      </c>
      <c r="L1028" s="17">
        <v>0</v>
      </c>
      <c r="M1028" s="17">
        <v>0</v>
      </c>
      <c r="N1028" s="56">
        <v>0</v>
      </c>
      <c r="O1028" s="17"/>
      <c r="P1028" s="17"/>
      <c r="Q1028" s="58"/>
    </row>
    <row r="1029" spans="1:17" ht="25.5" hidden="1" x14ac:dyDescent="0.2">
      <c r="A1029" s="11" t="s">
        <v>266</v>
      </c>
      <c r="B1029" s="12" t="s">
        <v>267</v>
      </c>
      <c r="C1029" s="23">
        <v>0</v>
      </c>
      <c r="D1029" s="23">
        <v>0</v>
      </c>
      <c r="E1029" s="57">
        <v>0</v>
      </c>
      <c r="F1029" s="23">
        <v>0</v>
      </c>
      <c r="G1029" s="23">
        <v>0</v>
      </c>
      <c r="H1029" s="57">
        <v>0</v>
      </c>
      <c r="I1029" s="23">
        <v>0</v>
      </c>
      <c r="J1029" s="23">
        <v>0</v>
      </c>
      <c r="K1029" s="57">
        <v>0</v>
      </c>
      <c r="L1029" s="23">
        <v>0</v>
      </c>
      <c r="M1029" s="23">
        <v>0</v>
      </c>
      <c r="N1029" s="57">
        <v>0</v>
      </c>
      <c r="O1029" s="23"/>
      <c r="P1029" s="23"/>
      <c r="Q1029" s="171"/>
    </row>
    <row r="1030" spans="1:17" ht="25.5" hidden="1" x14ac:dyDescent="0.2">
      <c r="A1030" s="11" t="s">
        <v>268</v>
      </c>
      <c r="B1030" s="12" t="s">
        <v>269</v>
      </c>
      <c r="C1030" s="23">
        <v>0</v>
      </c>
      <c r="D1030" s="23">
        <v>0</v>
      </c>
      <c r="E1030" s="57">
        <v>0</v>
      </c>
      <c r="F1030" s="23">
        <v>0</v>
      </c>
      <c r="G1030" s="23">
        <v>0</v>
      </c>
      <c r="H1030" s="57">
        <v>0</v>
      </c>
      <c r="I1030" s="23">
        <v>0</v>
      </c>
      <c r="J1030" s="23">
        <v>0</v>
      </c>
      <c r="K1030" s="57">
        <v>0</v>
      </c>
      <c r="L1030" s="23">
        <v>0</v>
      </c>
      <c r="M1030" s="23">
        <v>0</v>
      </c>
      <c r="N1030" s="57">
        <v>0</v>
      </c>
      <c r="O1030" s="23"/>
      <c r="P1030" s="23"/>
      <c r="Q1030" s="171"/>
    </row>
    <row r="1031" spans="1:17" hidden="1" x14ac:dyDescent="0.2">
      <c r="A1031" s="26">
        <v>9</v>
      </c>
      <c r="B1031" s="30" t="s">
        <v>76</v>
      </c>
      <c r="C1031" s="17">
        <v>0</v>
      </c>
      <c r="D1031" s="17">
        <v>0</v>
      </c>
      <c r="E1031" s="56">
        <v>0</v>
      </c>
      <c r="F1031" s="17">
        <v>0</v>
      </c>
      <c r="G1031" s="17">
        <v>0</v>
      </c>
      <c r="H1031" s="56">
        <v>0</v>
      </c>
      <c r="I1031" s="17">
        <v>0</v>
      </c>
      <c r="J1031" s="17">
        <v>0</v>
      </c>
      <c r="K1031" s="56">
        <v>0</v>
      </c>
      <c r="L1031" s="17">
        <v>21615653</v>
      </c>
      <c r="M1031" s="17">
        <v>0</v>
      </c>
      <c r="N1031" s="56">
        <v>0</v>
      </c>
      <c r="O1031" s="17"/>
      <c r="P1031" s="17"/>
      <c r="Q1031" s="58"/>
    </row>
    <row r="1032" spans="1:17" ht="25.5" hidden="1" x14ac:dyDescent="0.2">
      <c r="A1032" s="26" t="s">
        <v>77</v>
      </c>
      <c r="B1032" s="30" t="s">
        <v>78</v>
      </c>
      <c r="C1032" s="17">
        <v>0</v>
      </c>
      <c r="D1032" s="17">
        <v>0</v>
      </c>
      <c r="E1032" s="56">
        <v>0</v>
      </c>
      <c r="F1032" s="17">
        <v>0</v>
      </c>
      <c r="G1032" s="17">
        <v>0</v>
      </c>
      <c r="H1032" s="56">
        <v>0</v>
      </c>
      <c r="I1032" s="17">
        <v>0</v>
      </c>
      <c r="J1032" s="17">
        <v>0</v>
      </c>
      <c r="K1032" s="56">
        <v>0</v>
      </c>
      <c r="L1032" s="17">
        <v>21615653</v>
      </c>
      <c r="M1032" s="17">
        <v>0</v>
      </c>
      <c r="N1032" s="56">
        <v>0</v>
      </c>
      <c r="O1032" s="17"/>
      <c r="P1032" s="17"/>
      <c r="Q1032" s="58"/>
    </row>
    <row r="1033" spans="1:17" ht="25.5" hidden="1" x14ac:dyDescent="0.2">
      <c r="A1033" s="11" t="s">
        <v>79</v>
      </c>
      <c r="B1033" s="12" t="s">
        <v>80</v>
      </c>
      <c r="C1033" s="23">
        <v>0</v>
      </c>
      <c r="D1033" s="23">
        <v>0</v>
      </c>
      <c r="E1033" s="57">
        <v>0</v>
      </c>
      <c r="F1033" s="23">
        <v>0</v>
      </c>
      <c r="G1033" s="23">
        <v>0</v>
      </c>
      <c r="H1033" s="57">
        <v>0</v>
      </c>
      <c r="I1033" s="23">
        <v>0</v>
      </c>
      <c r="J1033" s="23">
        <v>0</v>
      </c>
      <c r="K1033" s="57">
        <v>0</v>
      </c>
      <c r="L1033" s="23">
        <v>21615653</v>
      </c>
      <c r="M1033" s="23">
        <v>0</v>
      </c>
      <c r="N1033" s="57">
        <v>0</v>
      </c>
      <c r="O1033" s="23"/>
      <c r="P1033" s="23"/>
      <c r="Q1033" s="171"/>
    </row>
    <row r="1034" spans="1:17" ht="38.25" hidden="1" x14ac:dyDescent="0.2">
      <c r="A1034" s="11" t="s">
        <v>81</v>
      </c>
      <c r="B1034" s="12" t="s">
        <v>82</v>
      </c>
      <c r="C1034" s="23">
        <v>0</v>
      </c>
      <c r="D1034" s="23">
        <v>0</v>
      </c>
      <c r="E1034" s="57">
        <v>0</v>
      </c>
      <c r="F1034" s="23">
        <v>0</v>
      </c>
      <c r="G1034" s="23">
        <v>0</v>
      </c>
      <c r="H1034" s="57">
        <v>0</v>
      </c>
      <c r="I1034" s="23">
        <v>0</v>
      </c>
      <c r="J1034" s="23">
        <v>0</v>
      </c>
      <c r="K1034" s="57">
        <v>0</v>
      </c>
      <c r="L1034" s="23">
        <v>0</v>
      </c>
      <c r="M1034" s="23">
        <v>0</v>
      </c>
      <c r="N1034" s="57">
        <v>0</v>
      </c>
      <c r="O1034" s="23"/>
      <c r="P1034" s="23"/>
      <c r="Q1034" s="171"/>
    </row>
    <row r="1035" spans="1:17" x14ac:dyDescent="0.2">
      <c r="C1035"/>
      <c r="D1035"/>
      <c r="E1035" s="81"/>
      <c r="F1035"/>
      <c r="G1035"/>
      <c r="H1035" s="81"/>
      <c r="K1035" s="81"/>
      <c r="N1035" s="81"/>
      <c r="P1035" s="4"/>
      <c r="Q1035" s="69"/>
    </row>
    <row r="1036" spans="1:17" x14ac:dyDescent="0.2">
      <c r="C1036"/>
      <c r="D1036"/>
      <c r="E1036"/>
      <c r="F1036"/>
      <c r="G1036"/>
      <c r="H1036"/>
      <c r="P1036" s="4"/>
      <c r="Q1036" s="74"/>
    </row>
    <row r="1037" spans="1:17" x14ac:dyDescent="0.2">
      <c r="C1037"/>
      <c r="D1037"/>
      <c r="E1037"/>
      <c r="F1037"/>
      <c r="G1037"/>
      <c r="H1037"/>
      <c r="P1037" s="4"/>
      <c r="Q1037" s="74"/>
    </row>
    <row r="1038" spans="1:17" x14ac:dyDescent="0.2">
      <c r="C1038"/>
      <c r="D1038"/>
      <c r="E1038"/>
      <c r="F1038"/>
      <c r="G1038"/>
      <c r="H1038"/>
      <c r="P1038" s="4"/>
      <c r="Q1038" s="74"/>
    </row>
    <row r="1039" spans="1:17" x14ac:dyDescent="0.2">
      <c r="C1039"/>
      <c r="D1039"/>
      <c r="E1039"/>
      <c r="F1039"/>
      <c r="G1039"/>
      <c r="H1039"/>
      <c r="P1039" s="4"/>
      <c r="Q1039" s="74"/>
    </row>
    <row r="1040" spans="1:17" x14ac:dyDescent="0.2">
      <c r="C1040"/>
      <c r="D1040"/>
      <c r="E1040"/>
      <c r="F1040"/>
      <c r="G1040"/>
      <c r="H1040"/>
      <c r="P1040" s="4"/>
      <c r="Q1040" s="74"/>
    </row>
    <row r="1041" spans="3:17" x14ac:dyDescent="0.2">
      <c r="C1041"/>
      <c r="D1041"/>
      <c r="E1041"/>
      <c r="F1041"/>
      <c r="G1041"/>
      <c r="H1041"/>
      <c r="P1041" s="4"/>
      <c r="Q1041" s="74"/>
    </row>
    <row r="1042" spans="3:17" x14ac:dyDescent="0.2">
      <c r="C1042"/>
      <c r="D1042"/>
      <c r="E1042"/>
      <c r="F1042"/>
      <c r="G1042"/>
      <c r="H1042"/>
      <c r="P1042" s="4"/>
      <c r="Q1042" s="74"/>
    </row>
    <row r="1043" spans="3:17" x14ac:dyDescent="0.2">
      <c r="C1043"/>
      <c r="D1043"/>
      <c r="E1043"/>
      <c r="F1043"/>
      <c r="G1043"/>
      <c r="H1043"/>
      <c r="P1043" s="4"/>
      <c r="Q1043" s="74"/>
    </row>
    <row r="1044" spans="3:17" x14ac:dyDescent="0.2">
      <c r="C1044"/>
      <c r="D1044"/>
      <c r="E1044"/>
      <c r="F1044"/>
      <c r="G1044"/>
      <c r="H1044"/>
      <c r="P1044" s="4"/>
      <c r="Q1044" s="74"/>
    </row>
    <row r="1045" spans="3:17" x14ac:dyDescent="0.2">
      <c r="C1045"/>
      <c r="D1045"/>
      <c r="E1045"/>
      <c r="F1045"/>
      <c r="G1045"/>
      <c r="H1045"/>
      <c r="P1045" s="4"/>
      <c r="Q1045" s="74"/>
    </row>
    <row r="1046" spans="3:17" x14ac:dyDescent="0.2">
      <c r="C1046" s="54"/>
      <c r="D1046" s="54"/>
      <c r="E1046" s="54"/>
      <c r="F1046" s="54"/>
      <c r="G1046" s="54"/>
      <c r="H1046" s="54"/>
      <c r="P1046" s="4"/>
      <c r="Q1046" s="74"/>
    </row>
    <row r="1047" spans="3:17" x14ac:dyDescent="0.2">
      <c r="C1047" s="54"/>
      <c r="D1047" s="54"/>
      <c r="E1047" s="54"/>
      <c r="F1047" s="54"/>
      <c r="G1047" s="54"/>
      <c r="H1047" s="54"/>
      <c r="P1047" s="4"/>
      <c r="Q1047" s="74"/>
    </row>
    <row r="1048" spans="3:17" x14ac:dyDescent="0.2">
      <c r="C1048" s="54"/>
      <c r="D1048" s="54"/>
      <c r="E1048" s="54"/>
      <c r="F1048" s="54"/>
      <c r="G1048" s="54"/>
      <c r="H1048" s="54"/>
      <c r="P1048" s="4"/>
    </row>
    <row r="1049" spans="3:17" x14ac:dyDescent="0.2">
      <c r="C1049" s="76"/>
      <c r="D1049" s="76"/>
      <c r="E1049" s="76"/>
      <c r="F1049" s="76"/>
      <c r="G1049" s="76"/>
      <c r="H1049" s="76"/>
      <c r="P1049" s="4"/>
    </row>
    <row r="1050" spans="3:17" x14ac:dyDescent="0.2">
      <c r="C1050" s="54"/>
      <c r="D1050" s="54"/>
      <c r="E1050" s="54"/>
      <c r="F1050" s="54"/>
      <c r="G1050" s="54"/>
      <c r="H1050" s="54"/>
      <c r="P1050" s="4"/>
    </row>
    <row r="1051" spans="3:17" x14ac:dyDescent="0.2">
      <c r="C1051"/>
      <c r="D1051"/>
      <c r="E1051"/>
      <c r="F1051"/>
      <c r="G1051"/>
      <c r="H1051"/>
      <c r="P1051" s="4"/>
    </row>
    <row r="1052" spans="3:17" x14ac:dyDescent="0.2">
      <c r="C1052"/>
      <c r="D1052"/>
      <c r="E1052"/>
      <c r="F1052"/>
      <c r="G1052"/>
      <c r="H1052"/>
      <c r="P1052" s="4"/>
    </row>
    <row r="1053" spans="3:17" x14ac:dyDescent="0.2">
      <c r="C1053"/>
      <c r="D1053"/>
      <c r="E1053"/>
      <c r="F1053"/>
      <c r="G1053"/>
      <c r="H1053"/>
      <c r="P1053" s="4"/>
    </row>
    <row r="1054" spans="3:17" x14ac:dyDescent="0.2">
      <c r="C1054"/>
      <c r="D1054"/>
      <c r="E1054"/>
      <c r="F1054"/>
      <c r="G1054"/>
      <c r="H1054"/>
      <c r="P1054" s="4"/>
    </row>
    <row r="1055" spans="3:17" x14ac:dyDescent="0.2">
      <c r="C1055"/>
      <c r="D1055"/>
      <c r="E1055"/>
      <c r="F1055"/>
      <c r="G1055"/>
      <c r="H1055"/>
      <c r="P1055" s="4"/>
    </row>
    <row r="1056" spans="3:17" x14ac:dyDescent="0.2">
      <c r="C1056"/>
      <c r="D1056"/>
      <c r="E1056"/>
      <c r="F1056"/>
      <c r="G1056"/>
      <c r="H1056"/>
    </row>
    <row r="1057" spans="3:8" x14ac:dyDescent="0.2">
      <c r="C1057"/>
      <c r="D1057"/>
      <c r="E1057"/>
      <c r="F1057"/>
      <c r="G1057"/>
      <c r="H1057"/>
    </row>
    <row r="1058" spans="3:8" x14ac:dyDescent="0.2">
      <c r="C1058"/>
      <c r="D1058"/>
      <c r="E1058"/>
      <c r="F1058"/>
      <c r="G1058"/>
      <c r="H1058"/>
    </row>
    <row r="1059" spans="3:8" x14ac:dyDescent="0.2">
      <c r="C1059"/>
      <c r="D1059"/>
      <c r="E1059"/>
      <c r="F1059"/>
      <c r="G1059"/>
      <c r="H1059"/>
    </row>
    <row r="1060" spans="3:8" x14ac:dyDescent="0.2">
      <c r="C1060"/>
      <c r="D1060"/>
      <c r="E1060"/>
      <c r="F1060"/>
      <c r="G1060"/>
      <c r="H1060"/>
    </row>
    <row r="1061" spans="3:8" x14ac:dyDescent="0.2">
      <c r="C1061"/>
      <c r="D1061"/>
      <c r="E1061"/>
      <c r="F1061"/>
      <c r="G1061"/>
      <c r="H1061"/>
    </row>
    <row r="1062" spans="3:8" x14ac:dyDescent="0.2">
      <c r="C1062"/>
      <c r="D1062"/>
      <c r="E1062"/>
      <c r="F1062"/>
      <c r="G1062"/>
      <c r="H1062"/>
    </row>
    <row r="1063" spans="3:8" x14ac:dyDescent="0.2">
      <c r="C1063"/>
      <c r="D1063"/>
      <c r="E1063"/>
      <c r="F1063"/>
      <c r="G1063"/>
      <c r="H1063"/>
    </row>
    <row r="1064" spans="3:8" x14ac:dyDescent="0.2">
      <c r="C1064"/>
      <c r="D1064"/>
      <c r="E1064"/>
      <c r="F1064"/>
      <c r="G1064"/>
      <c r="H1064"/>
    </row>
    <row r="1065" spans="3:8" x14ac:dyDescent="0.2">
      <c r="C1065"/>
      <c r="D1065"/>
      <c r="E1065"/>
      <c r="F1065"/>
      <c r="G1065"/>
      <c r="H1065"/>
    </row>
    <row r="1066" spans="3:8" x14ac:dyDescent="0.2">
      <c r="C1066"/>
      <c r="D1066"/>
      <c r="E1066"/>
      <c r="F1066"/>
      <c r="G1066"/>
      <c r="H1066"/>
    </row>
    <row r="1067" spans="3:8" x14ac:dyDescent="0.2">
      <c r="C1067"/>
      <c r="D1067"/>
      <c r="E1067"/>
      <c r="F1067"/>
      <c r="G1067"/>
      <c r="H1067"/>
    </row>
    <row r="1068" spans="3:8" x14ac:dyDescent="0.2">
      <c r="C1068"/>
      <c r="D1068"/>
      <c r="E1068"/>
      <c r="F1068"/>
      <c r="G1068"/>
      <c r="H1068"/>
    </row>
    <row r="1069" spans="3:8" x14ac:dyDescent="0.2">
      <c r="C1069"/>
      <c r="D1069"/>
      <c r="E1069"/>
      <c r="F1069"/>
      <c r="G1069"/>
      <c r="H1069"/>
    </row>
    <row r="1070" spans="3:8" x14ac:dyDescent="0.2">
      <c r="C1070"/>
      <c r="D1070"/>
      <c r="E1070"/>
      <c r="F1070"/>
      <c r="G1070"/>
      <c r="H1070"/>
    </row>
    <row r="1071" spans="3:8" x14ac:dyDescent="0.2">
      <c r="C1071"/>
      <c r="D1071"/>
      <c r="E1071"/>
      <c r="F1071"/>
      <c r="G1071"/>
      <c r="H1071"/>
    </row>
    <row r="1072" spans="3:8" x14ac:dyDescent="0.2">
      <c r="C1072"/>
      <c r="D1072"/>
      <c r="E1072"/>
      <c r="F1072"/>
      <c r="G1072"/>
      <c r="H1072"/>
    </row>
    <row r="1073" spans="3:8" x14ac:dyDescent="0.2">
      <c r="C1073"/>
      <c r="D1073"/>
      <c r="E1073"/>
      <c r="F1073"/>
      <c r="G1073"/>
      <c r="H1073"/>
    </row>
    <row r="1074" spans="3:8" x14ac:dyDescent="0.2">
      <c r="C1074"/>
      <c r="D1074"/>
      <c r="E1074"/>
      <c r="F1074"/>
      <c r="G1074"/>
      <c r="H1074"/>
    </row>
    <row r="1075" spans="3:8" x14ac:dyDescent="0.2">
      <c r="C1075"/>
      <c r="D1075"/>
      <c r="E1075"/>
      <c r="F1075"/>
      <c r="G1075"/>
      <c r="H1075"/>
    </row>
    <row r="1076" spans="3:8" x14ac:dyDescent="0.2">
      <c r="C1076"/>
      <c r="D1076"/>
      <c r="E1076"/>
      <c r="F1076"/>
      <c r="G1076"/>
      <c r="H1076"/>
    </row>
    <row r="1077" spans="3:8" x14ac:dyDescent="0.2">
      <c r="C1077"/>
      <c r="D1077"/>
      <c r="E1077"/>
      <c r="F1077"/>
      <c r="G1077"/>
      <c r="H1077"/>
    </row>
    <row r="1078" spans="3:8" x14ac:dyDescent="0.2">
      <c r="C1078"/>
      <c r="D1078"/>
      <c r="E1078"/>
      <c r="F1078"/>
      <c r="G1078"/>
      <c r="H1078"/>
    </row>
    <row r="1079" spans="3:8" x14ac:dyDescent="0.2">
      <c r="C1079"/>
      <c r="D1079"/>
      <c r="E1079"/>
      <c r="F1079"/>
      <c r="G1079"/>
      <c r="H1079"/>
    </row>
    <row r="1080" spans="3:8" x14ac:dyDescent="0.2">
      <c r="C1080"/>
      <c r="D1080"/>
      <c r="E1080"/>
      <c r="F1080"/>
      <c r="G1080"/>
      <c r="H1080"/>
    </row>
    <row r="1081" spans="3:8" x14ac:dyDescent="0.2">
      <c r="C1081"/>
      <c r="D1081"/>
      <c r="E1081"/>
      <c r="F1081"/>
      <c r="G1081"/>
      <c r="H1081"/>
    </row>
    <row r="1082" spans="3:8" x14ac:dyDescent="0.2">
      <c r="C1082"/>
      <c r="D1082"/>
      <c r="E1082"/>
      <c r="F1082"/>
      <c r="G1082"/>
      <c r="H1082"/>
    </row>
    <row r="1083" spans="3:8" x14ac:dyDescent="0.2">
      <c r="C1083"/>
      <c r="D1083"/>
      <c r="E1083"/>
      <c r="F1083"/>
      <c r="G1083"/>
      <c r="H1083"/>
    </row>
    <row r="1084" spans="3:8" x14ac:dyDescent="0.2">
      <c r="C1084"/>
      <c r="D1084"/>
      <c r="E1084"/>
      <c r="F1084"/>
      <c r="G1084"/>
      <c r="H1084"/>
    </row>
    <row r="1085" spans="3:8" x14ac:dyDescent="0.2">
      <c r="C1085"/>
      <c r="D1085"/>
      <c r="E1085"/>
      <c r="F1085"/>
      <c r="G1085"/>
      <c r="H1085"/>
    </row>
    <row r="1086" spans="3:8" x14ac:dyDescent="0.2">
      <c r="C1086"/>
      <c r="D1086"/>
      <c r="E1086"/>
      <c r="F1086"/>
      <c r="G1086"/>
      <c r="H1086"/>
    </row>
    <row r="1087" spans="3:8" x14ac:dyDescent="0.2">
      <c r="C1087"/>
      <c r="D1087"/>
      <c r="E1087"/>
      <c r="F1087"/>
      <c r="G1087"/>
      <c r="H1087"/>
    </row>
    <row r="1088" spans="3:8" x14ac:dyDescent="0.2">
      <c r="C1088"/>
      <c r="D1088"/>
      <c r="E1088"/>
      <c r="F1088"/>
      <c r="G1088"/>
      <c r="H1088"/>
    </row>
    <row r="1089" spans="3:8" x14ac:dyDescent="0.2">
      <c r="C1089"/>
      <c r="D1089"/>
      <c r="E1089"/>
      <c r="F1089"/>
      <c r="G1089"/>
      <c r="H1089"/>
    </row>
    <row r="1090" spans="3:8" x14ac:dyDescent="0.2">
      <c r="C1090"/>
      <c r="D1090"/>
      <c r="E1090"/>
      <c r="F1090"/>
      <c r="G1090"/>
      <c r="H1090"/>
    </row>
    <row r="1091" spans="3:8" x14ac:dyDescent="0.2">
      <c r="C1091"/>
      <c r="D1091"/>
      <c r="E1091"/>
      <c r="F1091"/>
      <c r="G1091"/>
      <c r="H1091"/>
    </row>
    <row r="1092" spans="3:8" x14ac:dyDescent="0.2">
      <c r="C1092"/>
      <c r="D1092"/>
      <c r="E1092"/>
      <c r="F1092"/>
      <c r="G1092"/>
      <c r="H1092"/>
    </row>
    <row r="1093" spans="3:8" x14ac:dyDescent="0.2">
      <c r="C1093"/>
      <c r="D1093"/>
      <c r="E1093"/>
      <c r="F1093"/>
      <c r="G1093"/>
      <c r="H1093"/>
    </row>
    <row r="1094" spans="3:8" x14ac:dyDescent="0.2">
      <c r="C1094"/>
      <c r="D1094"/>
      <c r="E1094"/>
      <c r="F1094"/>
      <c r="G1094"/>
      <c r="H1094"/>
    </row>
    <row r="1095" spans="3:8" x14ac:dyDescent="0.2">
      <c r="C1095"/>
      <c r="D1095"/>
      <c r="E1095"/>
      <c r="F1095"/>
      <c r="G1095"/>
      <c r="H1095"/>
    </row>
    <row r="1096" spans="3:8" x14ac:dyDescent="0.2">
      <c r="C1096"/>
      <c r="D1096"/>
      <c r="E1096"/>
      <c r="F1096"/>
      <c r="G1096"/>
      <c r="H1096"/>
    </row>
    <row r="1097" spans="3:8" x14ac:dyDescent="0.2">
      <c r="C1097"/>
      <c r="D1097"/>
      <c r="E1097"/>
      <c r="F1097"/>
      <c r="G1097"/>
      <c r="H1097"/>
    </row>
    <row r="1098" spans="3:8" x14ac:dyDescent="0.2">
      <c r="C1098"/>
      <c r="D1098"/>
      <c r="E1098"/>
      <c r="F1098"/>
      <c r="G1098"/>
      <c r="H1098"/>
    </row>
    <row r="1099" spans="3:8" x14ac:dyDescent="0.2">
      <c r="C1099"/>
      <c r="D1099"/>
      <c r="E1099"/>
      <c r="F1099"/>
      <c r="G1099"/>
      <c r="H1099"/>
    </row>
    <row r="1100" spans="3:8" x14ac:dyDescent="0.2">
      <c r="C1100"/>
      <c r="D1100"/>
      <c r="E1100"/>
      <c r="F1100"/>
      <c r="G1100"/>
      <c r="H1100"/>
    </row>
    <row r="1101" spans="3:8" x14ac:dyDescent="0.2">
      <c r="C1101"/>
      <c r="D1101"/>
      <c r="E1101"/>
      <c r="F1101"/>
      <c r="G1101"/>
      <c r="H1101"/>
    </row>
    <row r="1102" spans="3:8" x14ac:dyDescent="0.2">
      <c r="C1102"/>
      <c r="D1102"/>
      <c r="E1102"/>
      <c r="F1102"/>
      <c r="G1102"/>
      <c r="H1102"/>
    </row>
    <row r="1103" spans="3:8" x14ac:dyDescent="0.2">
      <c r="C1103"/>
      <c r="D1103"/>
      <c r="E1103"/>
      <c r="F1103"/>
      <c r="G1103"/>
      <c r="H1103"/>
    </row>
    <row r="1104" spans="3:8" x14ac:dyDescent="0.2">
      <c r="C1104"/>
      <c r="D1104"/>
      <c r="E1104"/>
      <c r="F1104"/>
      <c r="G1104"/>
      <c r="H1104"/>
    </row>
    <row r="1105" spans="3:8" x14ac:dyDescent="0.2">
      <c r="C1105"/>
      <c r="D1105"/>
      <c r="E1105"/>
      <c r="F1105"/>
      <c r="G1105"/>
      <c r="H1105"/>
    </row>
    <row r="1106" spans="3:8" x14ac:dyDescent="0.2">
      <c r="C1106"/>
      <c r="D1106"/>
      <c r="E1106"/>
      <c r="F1106"/>
      <c r="G1106"/>
      <c r="H1106"/>
    </row>
    <row r="1107" spans="3:8" x14ac:dyDescent="0.2">
      <c r="C1107"/>
      <c r="D1107"/>
      <c r="E1107"/>
      <c r="F1107"/>
      <c r="G1107"/>
      <c r="H1107"/>
    </row>
    <row r="1108" spans="3:8" x14ac:dyDescent="0.2">
      <c r="C1108"/>
      <c r="D1108"/>
      <c r="E1108"/>
      <c r="F1108"/>
      <c r="G1108"/>
      <c r="H1108"/>
    </row>
    <row r="1109" spans="3:8" x14ac:dyDescent="0.2">
      <c r="C1109"/>
      <c r="D1109"/>
      <c r="E1109"/>
      <c r="F1109"/>
      <c r="G1109"/>
      <c r="H1109"/>
    </row>
    <row r="1110" spans="3:8" x14ac:dyDescent="0.2">
      <c r="C1110"/>
      <c r="D1110"/>
      <c r="E1110"/>
      <c r="F1110"/>
      <c r="G1110"/>
      <c r="H1110"/>
    </row>
    <row r="1111" spans="3:8" x14ac:dyDescent="0.2">
      <c r="C1111"/>
      <c r="D1111"/>
      <c r="E1111"/>
      <c r="F1111"/>
      <c r="G1111"/>
      <c r="H1111"/>
    </row>
    <row r="1112" spans="3:8" x14ac:dyDescent="0.2">
      <c r="C1112"/>
      <c r="D1112"/>
      <c r="E1112"/>
      <c r="F1112"/>
      <c r="G1112"/>
      <c r="H1112"/>
    </row>
    <row r="1113" spans="3:8" x14ac:dyDescent="0.2">
      <c r="C1113"/>
      <c r="D1113"/>
      <c r="E1113"/>
      <c r="F1113"/>
      <c r="G1113"/>
      <c r="H1113"/>
    </row>
    <row r="1114" spans="3:8" x14ac:dyDescent="0.2">
      <c r="C1114"/>
      <c r="D1114"/>
      <c r="E1114"/>
      <c r="F1114"/>
      <c r="G1114"/>
      <c r="H1114"/>
    </row>
    <row r="1115" spans="3:8" x14ac:dyDescent="0.2">
      <c r="C1115"/>
      <c r="D1115"/>
      <c r="E1115"/>
      <c r="F1115"/>
      <c r="G1115"/>
      <c r="H1115"/>
    </row>
    <row r="1116" spans="3:8" x14ac:dyDescent="0.2">
      <c r="C1116"/>
      <c r="D1116"/>
      <c r="E1116"/>
      <c r="F1116"/>
      <c r="G1116"/>
      <c r="H1116"/>
    </row>
    <row r="1117" spans="3:8" x14ac:dyDescent="0.2">
      <c r="C1117"/>
      <c r="D1117"/>
      <c r="E1117"/>
      <c r="F1117"/>
      <c r="G1117"/>
      <c r="H1117"/>
    </row>
    <row r="1118" spans="3:8" x14ac:dyDescent="0.2">
      <c r="C1118"/>
      <c r="D1118"/>
      <c r="E1118"/>
      <c r="F1118"/>
      <c r="G1118"/>
      <c r="H1118"/>
    </row>
    <row r="1119" spans="3:8" x14ac:dyDescent="0.2">
      <c r="C1119"/>
      <c r="D1119"/>
      <c r="E1119"/>
      <c r="F1119"/>
      <c r="G1119"/>
      <c r="H1119"/>
    </row>
    <row r="1120" spans="3:8" x14ac:dyDescent="0.2">
      <c r="C1120"/>
      <c r="D1120"/>
      <c r="E1120"/>
      <c r="F1120"/>
      <c r="G1120"/>
      <c r="H1120"/>
    </row>
    <row r="1121" spans="3:8" x14ac:dyDescent="0.2">
      <c r="C1121"/>
      <c r="D1121"/>
      <c r="E1121"/>
      <c r="F1121"/>
      <c r="G1121"/>
      <c r="H1121"/>
    </row>
    <row r="1122" spans="3:8" x14ac:dyDescent="0.2">
      <c r="C1122"/>
      <c r="D1122"/>
      <c r="E1122"/>
      <c r="F1122"/>
      <c r="G1122"/>
      <c r="H1122"/>
    </row>
    <row r="1123" spans="3:8" x14ac:dyDescent="0.2">
      <c r="C1123"/>
      <c r="D1123"/>
      <c r="E1123"/>
      <c r="F1123"/>
      <c r="G1123"/>
      <c r="H1123"/>
    </row>
    <row r="1124" spans="3:8" x14ac:dyDescent="0.2">
      <c r="C1124"/>
      <c r="D1124"/>
      <c r="E1124"/>
      <c r="F1124"/>
      <c r="G1124"/>
      <c r="H1124"/>
    </row>
    <row r="1125" spans="3:8" x14ac:dyDescent="0.2">
      <c r="C1125"/>
      <c r="D1125"/>
      <c r="E1125"/>
      <c r="F1125"/>
      <c r="G1125"/>
      <c r="H1125"/>
    </row>
    <row r="1126" spans="3:8" x14ac:dyDescent="0.2">
      <c r="C1126"/>
      <c r="D1126"/>
      <c r="E1126"/>
      <c r="F1126"/>
      <c r="G1126"/>
      <c r="H1126"/>
    </row>
    <row r="1127" spans="3:8" x14ac:dyDescent="0.2">
      <c r="C1127"/>
      <c r="D1127"/>
      <c r="E1127"/>
      <c r="F1127"/>
      <c r="G1127"/>
      <c r="H1127"/>
    </row>
    <row r="1128" spans="3:8" x14ac:dyDescent="0.2">
      <c r="C1128"/>
      <c r="D1128"/>
      <c r="E1128"/>
      <c r="F1128"/>
      <c r="G1128"/>
      <c r="H1128"/>
    </row>
    <row r="1129" spans="3:8" x14ac:dyDescent="0.2">
      <c r="C1129"/>
      <c r="D1129"/>
      <c r="E1129"/>
      <c r="F1129"/>
      <c r="G1129"/>
      <c r="H1129"/>
    </row>
    <row r="1130" spans="3:8" x14ac:dyDescent="0.2">
      <c r="C1130"/>
      <c r="D1130"/>
      <c r="E1130"/>
      <c r="F1130"/>
      <c r="G1130"/>
      <c r="H1130"/>
    </row>
    <row r="1131" spans="3:8" x14ac:dyDescent="0.2">
      <c r="C1131"/>
      <c r="D1131"/>
      <c r="E1131"/>
      <c r="F1131"/>
      <c r="G1131"/>
      <c r="H1131"/>
    </row>
    <row r="1132" spans="3:8" x14ac:dyDescent="0.2">
      <c r="C1132"/>
      <c r="D1132"/>
      <c r="E1132"/>
      <c r="F1132"/>
      <c r="G1132"/>
      <c r="H1132"/>
    </row>
    <row r="1133" spans="3:8" x14ac:dyDescent="0.2">
      <c r="C1133"/>
      <c r="D1133"/>
      <c r="E1133"/>
      <c r="F1133"/>
      <c r="G1133"/>
      <c r="H1133"/>
    </row>
    <row r="1134" spans="3:8" x14ac:dyDescent="0.2">
      <c r="C1134"/>
      <c r="D1134"/>
      <c r="E1134"/>
      <c r="F1134"/>
      <c r="G1134"/>
      <c r="H1134"/>
    </row>
    <row r="1135" spans="3:8" x14ac:dyDescent="0.2">
      <c r="C1135"/>
      <c r="D1135"/>
      <c r="E1135"/>
      <c r="F1135"/>
      <c r="G1135"/>
      <c r="H1135"/>
    </row>
    <row r="1136" spans="3:8" x14ac:dyDescent="0.2">
      <c r="C1136"/>
      <c r="D1136"/>
      <c r="E1136"/>
      <c r="F1136"/>
      <c r="G1136"/>
      <c r="H1136"/>
    </row>
    <row r="1137" spans="3:8" x14ac:dyDescent="0.2">
      <c r="C1137"/>
      <c r="D1137"/>
      <c r="E1137"/>
      <c r="F1137"/>
      <c r="G1137"/>
      <c r="H1137"/>
    </row>
    <row r="1138" spans="3:8" x14ac:dyDescent="0.2">
      <c r="C1138"/>
      <c r="D1138"/>
      <c r="E1138"/>
      <c r="F1138"/>
      <c r="G1138"/>
      <c r="H1138"/>
    </row>
    <row r="1139" spans="3:8" x14ac:dyDescent="0.2">
      <c r="C1139"/>
      <c r="D1139"/>
      <c r="E1139"/>
      <c r="F1139"/>
      <c r="G1139"/>
      <c r="H1139"/>
    </row>
    <row r="1140" spans="3:8" x14ac:dyDescent="0.2">
      <c r="C1140"/>
      <c r="D1140"/>
      <c r="E1140"/>
      <c r="F1140"/>
      <c r="G1140"/>
      <c r="H1140"/>
    </row>
    <row r="1141" spans="3:8" x14ac:dyDescent="0.2">
      <c r="C1141"/>
      <c r="D1141"/>
      <c r="E1141"/>
      <c r="F1141"/>
      <c r="G1141"/>
      <c r="H1141"/>
    </row>
    <row r="1142" spans="3:8" x14ac:dyDescent="0.2">
      <c r="C1142"/>
      <c r="D1142"/>
      <c r="E1142"/>
      <c r="F1142"/>
      <c r="G1142"/>
      <c r="H1142"/>
    </row>
    <row r="1143" spans="3:8" x14ac:dyDescent="0.2">
      <c r="C1143"/>
      <c r="D1143"/>
      <c r="E1143"/>
      <c r="F1143"/>
      <c r="G1143"/>
      <c r="H1143"/>
    </row>
    <row r="1144" spans="3:8" x14ac:dyDescent="0.2">
      <c r="C1144"/>
      <c r="D1144"/>
      <c r="E1144"/>
      <c r="F1144"/>
      <c r="G1144"/>
      <c r="H1144"/>
    </row>
    <row r="1145" spans="3:8" x14ac:dyDescent="0.2">
      <c r="C1145"/>
      <c r="D1145"/>
      <c r="E1145"/>
      <c r="F1145"/>
      <c r="G1145"/>
      <c r="H1145"/>
    </row>
    <row r="1146" spans="3:8" x14ac:dyDescent="0.2">
      <c r="C1146"/>
      <c r="D1146"/>
      <c r="E1146"/>
      <c r="F1146"/>
      <c r="G1146"/>
      <c r="H1146"/>
    </row>
    <row r="1147" spans="3:8" x14ac:dyDescent="0.2">
      <c r="C1147"/>
      <c r="D1147"/>
      <c r="E1147"/>
      <c r="F1147"/>
      <c r="G1147"/>
      <c r="H1147"/>
    </row>
    <row r="1148" spans="3:8" x14ac:dyDescent="0.2">
      <c r="C1148"/>
      <c r="D1148"/>
      <c r="E1148"/>
      <c r="F1148"/>
      <c r="G1148"/>
      <c r="H1148"/>
    </row>
    <row r="1149" spans="3:8" x14ac:dyDescent="0.2">
      <c r="C1149"/>
      <c r="D1149"/>
      <c r="E1149"/>
      <c r="F1149"/>
      <c r="G1149"/>
      <c r="H1149"/>
    </row>
    <row r="1150" spans="3:8" x14ac:dyDescent="0.2">
      <c r="C1150"/>
      <c r="D1150"/>
      <c r="E1150"/>
      <c r="F1150"/>
      <c r="G1150"/>
      <c r="H1150"/>
    </row>
    <row r="1151" spans="3:8" x14ac:dyDescent="0.2">
      <c r="C1151"/>
      <c r="D1151"/>
      <c r="E1151"/>
      <c r="F1151"/>
      <c r="G1151"/>
      <c r="H1151"/>
    </row>
    <row r="1152" spans="3:8" x14ac:dyDescent="0.2">
      <c r="C1152"/>
      <c r="D1152"/>
      <c r="E1152"/>
      <c r="F1152"/>
      <c r="G1152"/>
      <c r="H1152"/>
    </row>
    <row r="1153" spans="3:8" x14ac:dyDescent="0.2">
      <c r="C1153"/>
      <c r="D1153"/>
      <c r="E1153"/>
      <c r="F1153"/>
      <c r="G1153"/>
      <c r="H1153"/>
    </row>
    <row r="1154" spans="3:8" x14ac:dyDescent="0.2">
      <c r="C1154"/>
      <c r="D1154"/>
      <c r="E1154"/>
      <c r="F1154"/>
      <c r="G1154"/>
      <c r="H1154"/>
    </row>
    <row r="1155" spans="3:8" x14ac:dyDescent="0.2">
      <c r="C1155"/>
      <c r="D1155"/>
      <c r="E1155"/>
      <c r="F1155"/>
      <c r="G1155"/>
      <c r="H1155"/>
    </row>
    <row r="1156" spans="3:8" x14ac:dyDescent="0.2">
      <c r="C1156"/>
      <c r="D1156"/>
      <c r="E1156"/>
      <c r="F1156"/>
      <c r="G1156"/>
      <c r="H1156"/>
    </row>
    <row r="1157" spans="3:8" x14ac:dyDescent="0.2">
      <c r="C1157"/>
      <c r="D1157"/>
      <c r="E1157"/>
      <c r="F1157"/>
      <c r="G1157"/>
      <c r="H1157"/>
    </row>
    <row r="1158" spans="3:8" x14ac:dyDescent="0.2">
      <c r="C1158"/>
      <c r="D1158"/>
      <c r="E1158"/>
      <c r="F1158"/>
      <c r="G1158"/>
      <c r="H1158"/>
    </row>
    <row r="1159" spans="3:8" x14ac:dyDescent="0.2">
      <c r="C1159"/>
      <c r="D1159"/>
      <c r="E1159"/>
      <c r="F1159"/>
      <c r="G1159"/>
      <c r="H1159"/>
    </row>
    <row r="1160" spans="3:8" x14ac:dyDescent="0.2">
      <c r="C1160"/>
      <c r="D1160"/>
      <c r="E1160"/>
      <c r="F1160"/>
      <c r="G1160"/>
      <c r="H1160"/>
    </row>
    <row r="1161" spans="3:8" x14ac:dyDescent="0.2">
      <c r="C1161"/>
      <c r="D1161"/>
      <c r="E1161"/>
      <c r="F1161"/>
      <c r="G1161"/>
      <c r="H1161"/>
    </row>
    <row r="1162" spans="3:8" x14ac:dyDescent="0.2">
      <c r="C1162"/>
      <c r="D1162"/>
      <c r="E1162"/>
      <c r="F1162"/>
      <c r="G1162"/>
      <c r="H1162"/>
    </row>
    <row r="1163" spans="3:8" x14ac:dyDescent="0.2">
      <c r="C1163"/>
      <c r="D1163"/>
      <c r="E1163"/>
      <c r="F1163"/>
      <c r="G1163"/>
      <c r="H1163"/>
    </row>
    <row r="1164" spans="3:8" x14ac:dyDescent="0.2">
      <c r="C1164"/>
      <c r="D1164"/>
      <c r="E1164"/>
      <c r="F1164"/>
      <c r="G1164"/>
      <c r="H1164"/>
    </row>
    <row r="1165" spans="3:8" x14ac:dyDescent="0.2">
      <c r="C1165"/>
      <c r="D1165"/>
      <c r="E1165"/>
      <c r="F1165"/>
      <c r="G1165"/>
      <c r="H1165"/>
    </row>
    <row r="1166" spans="3:8" x14ac:dyDescent="0.2">
      <c r="C1166"/>
      <c r="D1166"/>
      <c r="E1166"/>
      <c r="F1166"/>
      <c r="G1166"/>
      <c r="H1166"/>
    </row>
    <row r="1167" spans="3:8" x14ac:dyDescent="0.2">
      <c r="C1167"/>
      <c r="D1167"/>
      <c r="E1167"/>
      <c r="F1167"/>
      <c r="G1167"/>
      <c r="H1167"/>
    </row>
    <row r="1168" spans="3:8" x14ac:dyDescent="0.2">
      <c r="C1168"/>
      <c r="D1168"/>
      <c r="E1168"/>
      <c r="F1168"/>
      <c r="G1168"/>
      <c r="H1168"/>
    </row>
    <row r="1169" spans="3:8" x14ac:dyDescent="0.2">
      <c r="C1169"/>
      <c r="D1169"/>
      <c r="E1169"/>
      <c r="F1169"/>
      <c r="G1169"/>
      <c r="H1169"/>
    </row>
    <row r="1170" spans="3:8" x14ac:dyDescent="0.2">
      <c r="C1170"/>
      <c r="D1170"/>
      <c r="E1170"/>
      <c r="F1170"/>
      <c r="G1170"/>
      <c r="H1170"/>
    </row>
    <row r="1171" spans="3:8" x14ac:dyDescent="0.2">
      <c r="C1171"/>
      <c r="D1171"/>
      <c r="E1171"/>
      <c r="F1171"/>
      <c r="G1171"/>
      <c r="H1171"/>
    </row>
    <row r="1172" spans="3:8" x14ac:dyDescent="0.2">
      <c r="C1172"/>
      <c r="D1172"/>
      <c r="E1172"/>
      <c r="F1172"/>
      <c r="G1172"/>
      <c r="H1172"/>
    </row>
    <row r="1173" spans="3:8" x14ac:dyDescent="0.2">
      <c r="C1173"/>
      <c r="D1173"/>
      <c r="E1173"/>
      <c r="F1173"/>
      <c r="G1173"/>
      <c r="H1173"/>
    </row>
    <row r="1174" spans="3:8" x14ac:dyDescent="0.2">
      <c r="C1174"/>
      <c r="D1174"/>
      <c r="E1174"/>
      <c r="F1174"/>
      <c r="G1174"/>
      <c r="H1174"/>
    </row>
    <row r="1175" spans="3:8" x14ac:dyDescent="0.2">
      <c r="C1175"/>
      <c r="D1175"/>
      <c r="E1175"/>
      <c r="F1175"/>
      <c r="G1175"/>
      <c r="H1175"/>
    </row>
    <row r="1176" spans="3:8" x14ac:dyDescent="0.2">
      <c r="C1176"/>
      <c r="D1176"/>
      <c r="E1176"/>
      <c r="F1176"/>
      <c r="G1176"/>
      <c r="H1176"/>
    </row>
    <row r="1177" spans="3:8" x14ac:dyDescent="0.2">
      <c r="C1177"/>
      <c r="D1177"/>
      <c r="E1177"/>
      <c r="F1177"/>
      <c r="G1177"/>
      <c r="H1177"/>
    </row>
    <row r="1178" spans="3:8" x14ac:dyDescent="0.2">
      <c r="C1178"/>
      <c r="D1178"/>
      <c r="E1178"/>
      <c r="F1178"/>
      <c r="G1178"/>
      <c r="H1178"/>
    </row>
    <row r="1179" spans="3:8" x14ac:dyDescent="0.2">
      <c r="C1179"/>
      <c r="D1179"/>
      <c r="E1179"/>
      <c r="F1179"/>
      <c r="G1179"/>
      <c r="H1179"/>
    </row>
    <row r="1180" spans="3:8" x14ac:dyDescent="0.2">
      <c r="C1180"/>
      <c r="D1180"/>
      <c r="E1180"/>
      <c r="F1180"/>
      <c r="G1180"/>
      <c r="H1180"/>
    </row>
    <row r="1181" spans="3:8" x14ac:dyDescent="0.2">
      <c r="C1181"/>
      <c r="D1181"/>
      <c r="E1181"/>
      <c r="F1181"/>
      <c r="G1181"/>
      <c r="H1181"/>
    </row>
    <row r="1182" spans="3:8" x14ac:dyDescent="0.2">
      <c r="C1182"/>
      <c r="D1182"/>
      <c r="E1182"/>
      <c r="F1182"/>
      <c r="G1182"/>
      <c r="H1182"/>
    </row>
    <row r="1183" spans="3:8" x14ac:dyDescent="0.2">
      <c r="C1183"/>
      <c r="D1183"/>
      <c r="E1183"/>
      <c r="F1183"/>
      <c r="G1183"/>
      <c r="H1183"/>
    </row>
    <row r="1184" spans="3:8" x14ac:dyDescent="0.2">
      <c r="C1184"/>
      <c r="D1184"/>
      <c r="E1184"/>
      <c r="F1184"/>
      <c r="G1184"/>
      <c r="H1184"/>
    </row>
    <row r="1185" spans="3:8" x14ac:dyDescent="0.2">
      <c r="C1185"/>
      <c r="D1185"/>
      <c r="E1185"/>
      <c r="F1185"/>
      <c r="G1185"/>
      <c r="H1185"/>
    </row>
    <row r="1186" spans="3:8" x14ac:dyDescent="0.2">
      <c r="C1186"/>
      <c r="D1186"/>
      <c r="E1186"/>
      <c r="F1186"/>
      <c r="G1186"/>
      <c r="H1186"/>
    </row>
    <row r="1187" spans="3:8" x14ac:dyDescent="0.2">
      <c r="C1187"/>
      <c r="D1187"/>
      <c r="E1187"/>
      <c r="F1187"/>
      <c r="G1187"/>
      <c r="H1187"/>
    </row>
    <row r="1188" spans="3:8" x14ac:dyDescent="0.2">
      <c r="C1188"/>
      <c r="D1188"/>
      <c r="E1188"/>
      <c r="F1188"/>
      <c r="G1188"/>
      <c r="H1188"/>
    </row>
    <row r="1189" spans="3:8" x14ac:dyDescent="0.2">
      <c r="C1189"/>
      <c r="D1189"/>
      <c r="E1189"/>
      <c r="F1189"/>
      <c r="G1189"/>
      <c r="H1189"/>
    </row>
    <row r="1190" spans="3:8" x14ac:dyDescent="0.2">
      <c r="C1190"/>
      <c r="D1190"/>
      <c r="E1190"/>
      <c r="F1190"/>
      <c r="G1190"/>
      <c r="H1190"/>
    </row>
    <row r="1191" spans="3:8" x14ac:dyDescent="0.2">
      <c r="C1191"/>
      <c r="D1191"/>
      <c r="E1191"/>
      <c r="F1191"/>
      <c r="G1191"/>
      <c r="H1191"/>
    </row>
    <row r="1192" spans="3:8" x14ac:dyDescent="0.2">
      <c r="C1192"/>
      <c r="D1192"/>
      <c r="E1192"/>
      <c r="F1192"/>
      <c r="G1192"/>
      <c r="H1192"/>
    </row>
    <row r="1193" spans="3:8" x14ac:dyDescent="0.2">
      <c r="C1193"/>
      <c r="D1193"/>
      <c r="E1193"/>
      <c r="F1193"/>
      <c r="G1193"/>
      <c r="H1193"/>
    </row>
    <row r="1194" spans="3:8" x14ac:dyDescent="0.2">
      <c r="C1194"/>
      <c r="D1194"/>
      <c r="E1194"/>
      <c r="F1194"/>
      <c r="G1194"/>
      <c r="H1194"/>
    </row>
    <row r="1195" spans="3:8" x14ac:dyDescent="0.2">
      <c r="C1195"/>
      <c r="D1195"/>
      <c r="E1195"/>
      <c r="F1195"/>
      <c r="G1195"/>
      <c r="H1195"/>
    </row>
    <row r="1196" spans="3:8" x14ac:dyDescent="0.2">
      <c r="C1196"/>
      <c r="D1196"/>
      <c r="E1196"/>
      <c r="F1196"/>
      <c r="G1196"/>
      <c r="H1196"/>
    </row>
    <row r="1197" spans="3:8" x14ac:dyDescent="0.2">
      <c r="C1197"/>
      <c r="D1197"/>
      <c r="E1197"/>
      <c r="F1197"/>
      <c r="G1197"/>
      <c r="H1197"/>
    </row>
    <row r="1198" spans="3:8" x14ac:dyDescent="0.2">
      <c r="C1198"/>
      <c r="D1198"/>
      <c r="E1198"/>
      <c r="F1198"/>
      <c r="G1198"/>
      <c r="H1198"/>
    </row>
    <row r="1199" spans="3:8" x14ac:dyDescent="0.2">
      <c r="C1199"/>
      <c r="D1199"/>
      <c r="E1199"/>
      <c r="F1199"/>
      <c r="G1199"/>
      <c r="H1199"/>
    </row>
    <row r="1200" spans="3:8" x14ac:dyDescent="0.2">
      <c r="C1200"/>
      <c r="D1200"/>
      <c r="E1200"/>
      <c r="F1200"/>
      <c r="G1200"/>
      <c r="H1200"/>
    </row>
    <row r="1201" spans="3:8" x14ac:dyDescent="0.2">
      <c r="C1201"/>
      <c r="D1201"/>
      <c r="E1201"/>
      <c r="F1201"/>
      <c r="G1201"/>
      <c r="H1201"/>
    </row>
    <row r="1202" spans="3:8" x14ac:dyDescent="0.2">
      <c r="C1202"/>
      <c r="D1202"/>
      <c r="E1202"/>
      <c r="F1202"/>
      <c r="G1202"/>
      <c r="H1202"/>
    </row>
    <row r="1203" spans="3:8" x14ac:dyDescent="0.2">
      <c r="C1203"/>
      <c r="D1203"/>
      <c r="E1203"/>
      <c r="F1203"/>
      <c r="G1203"/>
      <c r="H1203"/>
    </row>
    <row r="1204" spans="3:8" x14ac:dyDescent="0.2">
      <c r="C1204"/>
      <c r="D1204"/>
      <c r="E1204"/>
      <c r="F1204"/>
      <c r="G1204"/>
      <c r="H1204"/>
    </row>
    <row r="1205" spans="3:8" x14ac:dyDescent="0.2">
      <c r="C1205"/>
      <c r="D1205"/>
      <c r="E1205"/>
      <c r="F1205"/>
      <c r="G1205"/>
      <c r="H1205"/>
    </row>
    <row r="1206" spans="3:8" x14ac:dyDescent="0.2">
      <c r="C1206"/>
      <c r="D1206"/>
      <c r="E1206"/>
      <c r="F1206"/>
      <c r="G1206"/>
      <c r="H1206"/>
    </row>
    <row r="1207" spans="3:8" x14ac:dyDescent="0.2">
      <c r="C1207"/>
      <c r="D1207"/>
      <c r="E1207"/>
      <c r="F1207"/>
      <c r="G1207"/>
      <c r="H1207"/>
    </row>
    <row r="1208" spans="3:8" x14ac:dyDescent="0.2">
      <c r="C1208"/>
      <c r="D1208"/>
      <c r="E1208"/>
      <c r="F1208"/>
      <c r="G1208"/>
      <c r="H1208"/>
    </row>
    <row r="1209" spans="3:8" x14ac:dyDescent="0.2">
      <c r="C1209"/>
      <c r="D1209"/>
      <c r="E1209"/>
      <c r="F1209"/>
      <c r="G1209"/>
      <c r="H1209"/>
    </row>
    <row r="1210" spans="3:8" x14ac:dyDescent="0.2">
      <c r="C1210"/>
      <c r="D1210"/>
      <c r="E1210"/>
      <c r="F1210"/>
      <c r="G1210"/>
      <c r="H1210"/>
    </row>
    <row r="1211" spans="3:8" x14ac:dyDescent="0.2">
      <c r="C1211"/>
      <c r="D1211"/>
      <c r="E1211"/>
      <c r="F1211"/>
      <c r="G1211"/>
      <c r="H1211"/>
    </row>
    <row r="1212" spans="3:8" x14ac:dyDescent="0.2">
      <c r="C1212"/>
      <c r="D1212"/>
      <c r="E1212"/>
      <c r="F1212"/>
      <c r="G1212"/>
      <c r="H1212"/>
    </row>
    <row r="1213" spans="3:8" x14ac:dyDescent="0.2">
      <c r="C1213"/>
      <c r="D1213"/>
      <c r="E1213"/>
      <c r="F1213"/>
      <c r="G1213"/>
      <c r="H1213"/>
    </row>
    <row r="1214" spans="3:8" x14ac:dyDescent="0.2">
      <c r="C1214"/>
      <c r="D1214"/>
      <c r="E1214"/>
      <c r="F1214"/>
      <c r="G1214"/>
      <c r="H1214"/>
    </row>
    <row r="1215" spans="3:8" x14ac:dyDescent="0.2">
      <c r="C1215"/>
      <c r="D1215"/>
      <c r="E1215"/>
      <c r="F1215"/>
      <c r="G1215"/>
      <c r="H1215"/>
    </row>
    <row r="1216" spans="3:8" x14ac:dyDescent="0.2">
      <c r="C1216"/>
      <c r="D1216"/>
      <c r="E1216"/>
      <c r="F1216"/>
      <c r="G1216"/>
      <c r="H1216"/>
    </row>
    <row r="1217" spans="3:8" x14ac:dyDescent="0.2">
      <c r="C1217"/>
      <c r="D1217"/>
      <c r="E1217"/>
      <c r="F1217"/>
      <c r="G1217"/>
      <c r="H1217"/>
    </row>
    <row r="1218" spans="3:8" x14ac:dyDescent="0.2">
      <c r="C1218"/>
      <c r="D1218"/>
      <c r="E1218"/>
      <c r="F1218"/>
      <c r="G1218"/>
      <c r="H1218"/>
    </row>
    <row r="1219" spans="3:8" x14ac:dyDescent="0.2">
      <c r="C1219"/>
      <c r="D1219"/>
      <c r="E1219"/>
      <c r="F1219"/>
      <c r="G1219"/>
      <c r="H1219"/>
    </row>
    <row r="1220" spans="3:8" x14ac:dyDescent="0.2">
      <c r="C1220"/>
      <c r="D1220"/>
      <c r="E1220"/>
      <c r="F1220"/>
      <c r="G1220"/>
      <c r="H1220"/>
    </row>
    <row r="1221" spans="3:8" x14ac:dyDescent="0.2">
      <c r="C1221"/>
      <c r="D1221"/>
      <c r="E1221"/>
      <c r="F1221"/>
      <c r="G1221"/>
      <c r="H1221"/>
    </row>
    <row r="1222" spans="3:8" x14ac:dyDescent="0.2">
      <c r="C1222"/>
      <c r="D1222"/>
      <c r="E1222"/>
      <c r="F1222"/>
      <c r="G1222"/>
      <c r="H1222"/>
    </row>
    <row r="1223" spans="3:8" x14ac:dyDescent="0.2">
      <c r="C1223"/>
      <c r="D1223"/>
      <c r="E1223"/>
      <c r="F1223"/>
      <c r="G1223"/>
      <c r="H1223"/>
    </row>
    <row r="1224" spans="3:8" x14ac:dyDescent="0.2">
      <c r="C1224"/>
      <c r="D1224"/>
      <c r="E1224"/>
      <c r="F1224"/>
      <c r="G1224"/>
      <c r="H1224"/>
    </row>
    <row r="1225" spans="3:8" x14ac:dyDescent="0.2">
      <c r="C1225"/>
      <c r="D1225"/>
      <c r="E1225"/>
      <c r="F1225"/>
      <c r="G1225"/>
      <c r="H1225"/>
    </row>
    <row r="1226" spans="3:8" x14ac:dyDescent="0.2">
      <c r="C1226"/>
      <c r="D1226"/>
      <c r="E1226"/>
      <c r="F1226"/>
      <c r="G1226"/>
      <c r="H1226"/>
    </row>
    <row r="1227" spans="3:8" x14ac:dyDescent="0.2">
      <c r="C1227"/>
      <c r="D1227"/>
      <c r="E1227"/>
      <c r="F1227"/>
      <c r="G1227"/>
      <c r="H1227"/>
    </row>
    <row r="1228" spans="3:8" x14ac:dyDescent="0.2">
      <c r="C1228"/>
      <c r="D1228"/>
      <c r="E1228"/>
      <c r="F1228"/>
      <c r="G1228"/>
      <c r="H1228"/>
    </row>
    <row r="1229" spans="3:8" x14ac:dyDescent="0.2">
      <c r="C1229"/>
      <c r="D1229"/>
      <c r="E1229"/>
      <c r="F1229"/>
      <c r="G1229"/>
      <c r="H1229"/>
    </row>
    <row r="1230" spans="3:8" x14ac:dyDescent="0.2">
      <c r="C1230"/>
      <c r="D1230"/>
      <c r="E1230"/>
      <c r="F1230"/>
      <c r="G1230"/>
      <c r="H1230"/>
    </row>
    <row r="1231" spans="3:8" x14ac:dyDescent="0.2">
      <c r="C1231"/>
      <c r="D1231"/>
      <c r="E1231"/>
      <c r="F1231"/>
      <c r="G1231"/>
      <c r="H1231"/>
    </row>
    <row r="1232" spans="3:8" x14ac:dyDescent="0.2">
      <c r="C1232"/>
      <c r="D1232"/>
      <c r="E1232"/>
      <c r="F1232"/>
      <c r="G1232"/>
      <c r="H1232"/>
    </row>
    <row r="1233" spans="3:8" x14ac:dyDescent="0.2">
      <c r="C1233"/>
      <c r="D1233"/>
      <c r="E1233"/>
      <c r="F1233"/>
      <c r="G1233"/>
      <c r="H1233"/>
    </row>
    <row r="1234" spans="3:8" x14ac:dyDescent="0.2">
      <c r="C1234"/>
      <c r="D1234"/>
      <c r="E1234"/>
      <c r="F1234"/>
      <c r="G1234"/>
      <c r="H1234"/>
    </row>
    <row r="1235" spans="3:8" x14ac:dyDescent="0.2">
      <c r="C1235"/>
      <c r="D1235"/>
      <c r="E1235"/>
      <c r="F1235"/>
      <c r="G1235"/>
      <c r="H1235"/>
    </row>
    <row r="1236" spans="3:8" x14ac:dyDescent="0.2">
      <c r="C1236"/>
      <c r="D1236"/>
      <c r="E1236"/>
      <c r="F1236"/>
      <c r="G1236"/>
      <c r="H1236"/>
    </row>
    <row r="1237" spans="3:8" x14ac:dyDescent="0.2">
      <c r="C1237"/>
      <c r="D1237"/>
      <c r="E1237"/>
      <c r="F1237"/>
      <c r="G1237"/>
      <c r="H1237"/>
    </row>
    <row r="1238" spans="3:8" x14ac:dyDescent="0.2">
      <c r="C1238"/>
      <c r="D1238"/>
      <c r="E1238"/>
      <c r="F1238"/>
      <c r="G1238"/>
      <c r="H1238"/>
    </row>
    <row r="1239" spans="3:8" x14ac:dyDescent="0.2">
      <c r="C1239"/>
      <c r="D1239"/>
      <c r="E1239"/>
      <c r="F1239"/>
      <c r="G1239"/>
      <c r="H1239"/>
    </row>
    <row r="1240" spans="3:8" x14ac:dyDescent="0.2">
      <c r="C1240"/>
      <c r="D1240"/>
      <c r="E1240"/>
      <c r="F1240"/>
      <c r="G1240"/>
      <c r="H1240"/>
    </row>
    <row r="1241" spans="3:8" x14ac:dyDescent="0.2">
      <c r="C1241"/>
      <c r="D1241"/>
      <c r="E1241"/>
      <c r="F1241"/>
      <c r="G1241"/>
      <c r="H1241"/>
    </row>
    <row r="1242" spans="3:8" x14ac:dyDescent="0.2">
      <c r="C1242"/>
      <c r="D1242"/>
      <c r="E1242"/>
      <c r="F1242"/>
      <c r="G1242"/>
      <c r="H1242"/>
    </row>
    <row r="1243" spans="3:8" x14ac:dyDescent="0.2">
      <c r="C1243"/>
      <c r="D1243"/>
      <c r="E1243"/>
      <c r="F1243"/>
      <c r="G1243"/>
      <c r="H1243"/>
    </row>
    <row r="1244" spans="3:8" x14ac:dyDescent="0.2">
      <c r="C1244"/>
      <c r="D1244"/>
      <c r="E1244"/>
      <c r="F1244"/>
      <c r="G1244"/>
      <c r="H1244"/>
    </row>
    <row r="1245" spans="3:8" x14ac:dyDescent="0.2">
      <c r="C1245"/>
      <c r="D1245"/>
      <c r="E1245"/>
      <c r="F1245"/>
      <c r="G1245"/>
      <c r="H1245"/>
    </row>
    <row r="1246" spans="3:8" x14ac:dyDescent="0.2">
      <c r="C1246"/>
      <c r="D1246"/>
      <c r="E1246"/>
      <c r="F1246"/>
      <c r="G1246"/>
      <c r="H1246"/>
    </row>
    <row r="1247" spans="3:8" x14ac:dyDescent="0.2">
      <c r="C1247"/>
      <c r="D1247"/>
      <c r="E1247"/>
      <c r="F1247"/>
      <c r="G1247"/>
      <c r="H1247"/>
    </row>
    <row r="1248" spans="3:8" x14ac:dyDescent="0.2">
      <c r="C1248"/>
      <c r="D1248"/>
      <c r="E1248"/>
      <c r="F1248"/>
      <c r="G1248"/>
      <c r="H1248"/>
    </row>
    <row r="1249" spans="3:8" x14ac:dyDescent="0.2">
      <c r="C1249"/>
      <c r="D1249"/>
      <c r="E1249"/>
      <c r="F1249"/>
      <c r="G1249"/>
      <c r="H1249"/>
    </row>
    <row r="1250" spans="3:8" x14ac:dyDescent="0.2">
      <c r="C1250"/>
      <c r="D1250"/>
      <c r="E1250"/>
      <c r="F1250"/>
      <c r="G1250"/>
      <c r="H1250"/>
    </row>
    <row r="1251" spans="3:8" x14ac:dyDescent="0.2">
      <c r="C1251" s="54"/>
      <c r="D1251" s="54"/>
      <c r="E1251" s="54"/>
      <c r="F1251" s="54"/>
      <c r="G1251" s="54"/>
      <c r="H1251" s="54"/>
    </row>
    <row r="1252" spans="3:8" x14ac:dyDescent="0.2">
      <c r="C1252" s="54"/>
      <c r="D1252" s="54"/>
      <c r="E1252" s="54"/>
      <c r="F1252" s="54"/>
      <c r="G1252" s="54"/>
      <c r="H1252" s="54"/>
    </row>
    <row r="1253" spans="3:8" x14ac:dyDescent="0.2">
      <c r="C1253" s="54"/>
      <c r="D1253" s="54"/>
      <c r="E1253" s="54"/>
      <c r="F1253" s="54"/>
      <c r="G1253" s="54"/>
      <c r="H1253" s="54"/>
    </row>
    <row r="1254" spans="3:8" x14ac:dyDescent="0.2">
      <c r="C1254" s="76"/>
      <c r="D1254" s="76"/>
      <c r="E1254" s="76"/>
      <c r="F1254" s="76"/>
      <c r="G1254" s="76"/>
      <c r="H1254" s="76"/>
    </row>
    <row r="1255" spans="3:8" x14ac:dyDescent="0.2">
      <c r="C1255" s="54"/>
      <c r="D1255" s="54"/>
      <c r="E1255" s="54"/>
      <c r="F1255" s="54"/>
      <c r="G1255" s="54"/>
      <c r="H1255" s="54"/>
    </row>
    <row r="1256" spans="3:8" x14ac:dyDescent="0.2">
      <c r="C1256"/>
      <c r="D1256"/>
      <c r="E1256"/>
      <c r="F1256"/>
      <c r="G1256"/>
      <c r="H1256"/>
    </row>
    <row r="1257" spans="3:8" x14ac:dyDescent="0.2">
      <c r="C1257"/>
      <c r="D1257"/>
      <c r="E1257"/>
      <c r="F1257"/>
      <c r="G1257"/>
      <c r="H1257"/>
    </row>
    <row r="1258" spans="3:8" x14ac:dyDescent="0.2">
      <c r="C1258"/>
      <c r="D1258"/>
      <c r="E1258"/>
      <c r="F1258"/>
      <c r="G1258"/>
      <c r="H1258"/>
    </row>
    <row r="1259" spans="3:8" x14ac:dyDescent="0.2">
      <c r="C1259"/>
      <c r="D1259"/>
      <c r="E1259"/>
      <c r="F1259"/>
      <c r="G1259"/>
      <c r="H1259"/>
    </row>
    <row r="1260" spans="3:8" x14ac:dyDescent="0.2">
      <c r="C1260"/>
      <c r="D1260"/>
      <c r="E1260"/>
      <c r="F1260"/>
      <c r="G1260"/>
      <c r="H1260"/>
    </row>
    <row r="1261" spans="3:8" x14ac:dyDescent="0.2">
      <c r="C1261"/>
      <c r="D1261"/>
      <c r="E1261"/>
      <c r="F1261"/>
      <c r="G1261"/>
      <c r="H1261"/>
    </row>
    <row r="1262" spans="3:8" x14ac:dyDescent="0.2">
      <c r="C1262"/>
      <c r="D1262"/>
      <c r="E1262"/>
      <c r="F1262"/>
      <c r="G1262"/>
      <c r="H1262"/>
    </row>
    <row r="1263" spans="3:8" x14ac:dyDescent="0.2">
      <c r="C1263"/>
      <c r="D1263"/>
      <c r="E1263"/>
      <c r="F1263"/>
      <c r="G1263"/>
      <c r="H1263"/>
    </row>
    <row r="1264" spans="3:8" x14ac:dyDescent="0.2">
      <c r="C1264"/>
      <c r="D1264"/>
      <c r="E1264"/>
      <c r="F1264"/>
      <c r="G1264"/>
      <c r="H1264"/>
    </row>
    <row r="1265" spans="3:8" x14ac:dyDescent="0.2">
      <c r="C1265"/>
      <c r="D1265"/>
      <c r="E1265"/>
      <c r="F1265"/>
      <c r="G1265"/>
      <c r="H1265"/>
    </row>
    <row r="1266" spans="3:8" x14ac:dyDescent="0.2">
      <c r="C1266"/>
      <c r="D1266"/>
      <c r="E1266"/>
      <c r="F1266"/>
      <c r="G1266"/>
      <c r="H1266"/>
    </row>
    <row r="1267" spans="3:8" x14ac:dyDescent="0.2">
      <c r="C1267"/>
      <c r="D1267"/>
      <c r="E1267"/>
      <c r="F1267"/>
      <c r="G1267"/>
      <c r="H1267"/>
    </row>
    <row r="1268" spans="3:8" x14ac:dyDescent="0.2">
      <c r="C1268"/>
      <c r="D1268"/>
      <c r="E1268"/>
      <c r="F1268"/>
      <c r="G1268"/>
      <c r="H1268"/>
    </row>
    <row r="1269" spans="3:8" x14ac:dyDescent="0.2">
      <c r="C1269"/>
      <c r="D1269"/>
      <c r="E1269"/>
      <c r="F1269"/>
      <c r="G1269"/>
      <c r="H1269"/>
    </row>
    <row r="1270" spans="3:8" x14ac:dyDescent="0.2">
      <c r="C1270"/>
      <c r="D1270"/>
      <c r="E1270"/>
      <c r="F1270"/>
      <c r="G1270"/>
      <c r="H1270"/>
    </row>
    <row r="1271" spans="3:8" x14ac:dyDescent="0.2">
      <c r="C1271"/>
      <c r="D1271"/>
      <c r="E1271"/>
      <c r="F1271"/>
      <c r="G1271"/>
      <c r="H1271"/>
    </row>
    <row r="1272" spans="3:8" x14ac:dyDescent="0.2">
      <c r="C1272"/>
      <c r="D1272"/>
      <c r="E1272"/>
      <c r="F1272"/>
      <c r="G1272"/>
      <c r="H1272"/>
    </row>
    <row r="1273" spans="3:8" x14ac:dyDescent="0.2">
      <c r="C1273"/>
      <c r="D1273"/>
      <c r="E1273"/>
      <c r="F1273"/>
      <c r="G1273"/>
      <c r="H1273"/>
    </row>
    <row r="1274" spans="3:8" x14ac:dyDescent="0.2">
      <c r="C1274"/>
      <c r="D1274"/>
      <c r="E1274"/>
      <c r="F1274"/>
      <c r="G1274"/>
      <c r="H1274"/>
    </row>
    <row r="1275" spans="3:8" x14ac:dyDescent="0.2">
      <c r="C1275"/>
      <c r="D1275"/>
      <c r="E1275"/>
      <c r="F1275"/>
      <c r="G1275"/>
      <c r="H1275"/>
    </row>
    <row r="1276" spans="3:8" x14ac:dyDescent="0.2">
      <c r="C1276"/>
      <c r="D1276"/>
      <c r="E1276"/>
      <c r="F1276"/>
      <c r="G1276"/>
      <c r="H1276"/>
    </row>
    <row r="1277" spans="3:8" x14ac:dyDescent="0.2">
      <c r="C1277"/>
      <c r="D1277"/>
      <c r="E1277"/>
      <c r="F1277"/>
      <c r="G1277"/>
      <c r="H1277"/>
    </row>
    <row r="1278" spans="3:8" x14ac:dyDescent="0.2">
      <c r="C1278"/>
      <c r="D1278"/>
      <c r="E1278"/>
      <c r="F1278"/>
      <c r="G1278"/>
      <c r="H1278"/>
    </row>
    <row r="1279" spans="3:8" x14ac:dyDescent="0.2">
      <c r="C1279"/>
      <c r="D1279"/>
      <c r="E1279"/>
      <c r="F1279"/>
      <c r="G1279"/>
      <c r="H1279"/>
    </row>
    <row r="1280" spans="3:8" x14ac:dyDescent="0.2">
      <c r="C1280"/>
      <c r="D1280"/>
      <c r="E1280"/>
      <c r="F1280"/>
      <c r="G1280"/>
      <c r="H1280"/>
    </row>
    <row r="1281" spans="3:8" x14ac:dyDescent="0.2">
      <c r="C1281"/>
      <c r="D1281"/>
      <c r="E1281"/>
      <c r="F1281"/>
      <c r="G1281"/>
      <c r="H1281"/>
    </row>
    <row r="1282" spans="3:8" x14ac:dyDescent="0.2">
      <c r="C1282"/>
      <c r="D1282"/>
      <c r="E1282"/>
      <c r="F1282"/>
      <c r="G1282"/>
      <c r="H1282"/>
    </row>
    <row r="1283" spans="3:8" x14ac:dyDescent="0.2">
      <c r="C1283"/>
      <c r="D1283"/>
      <c r="E1283"/>
      <c r="F1283"/>
      <c r="G1283"/>
      <c r="H1283"/>
    </row>
    <row r="1284" spans="3:8" x14ac:dyDescent="0.2">
      <c r="C1284"/>
      <c r="D1284"/>
      <c r="E1284"/>
      <c r="F1284"/>
      <c r="G1284"/>
      <c r="H1284"/>
    </row>
    <row r="1285" spans="3:8" x14ac:dyDescent="0.2">
      <c r="C1285"/>
      <c r="D1285"/>
      <c r="E1285"/>
      <c r="F1285"/>
      <c r="G1285"/>
      <c r="H1285"/>
    </row>
    <row r="1286" spans="3:8" x14ac:dyDescent="0.2">
      <c r="C1286"/>
      <c r="D1286"/>
      <c r="E1286"/>
      <c r="F1286"/>
      <c r="G1286"/>
      <c r="H1286"/>
    </row>
    <row r="1287" spans="3:8" x14ac:dyDescent="0.2">
      <c r="C1287"/>
      <c r="D1287"/>
      <c r="E1287"/>
      <c r="F1287"/>
      <c r="G1287"/>
      <c r="H1287"/>
    </row>
    <row r="1288" spans="3:8" x14ac:dyDescent="0.2">
      <c r="C1288"/>
      <c r="D1288"/>
      <c r="E1288"/>
      <c r="F1288"/>
      <c r="G1288"/>
      <c r="H1288"/>
    </row>
    <row r="1289" spans="3:8" x14ac:dyDescent="0.2">
      <c r="C1289"/>
      <c r="D1289"/>
      <c r="E1289"/>
      <c r="F1289"/>
      <c r="G1289"/>
      <c r="H1289"/>
    </row>
    <row r="1290" spans="3:8" x14ac:dyDescent="0.2">
      <c r="C1290"/>
      <c r="D1290"/>
      <c r="E1290"/>
      <c r="F1290"/>
      <c r="G1290"/>
      <c r="H1290"/>
    </row>
    <row r="1291" spans="3:8" x14ac:dyDescent="0.2">
      <c r="C1291"/>
      <c r="D1291"/>
      <c r="E1291"/>
      <c r="F1291"/>
      <c r="G1291"/>
      <c r="H1291"/>
    </row>
    <row r="1292" spans="3:8" x14ac:dyDescent="0.2">
      <c r="C1292"/>
      <c r="D1292"/>
      <c r="E1292"/>
      <c r="F1292"/>
      <c r="G1292"/>
      <c r="H1292"/>
    </row>
    <row r="1293" spans="3:8" x14ac:dyDescent="0.2">
      <c r="C1293"/>
      <c r="D1293"/>
      <c r="E1293"/>
      <c r="F1293"/>
      <c r="G1293"/>
      <c r="H1293"/>
    </row>
    <row r="1294" spans="3:8" x14ac:dyDescent="0.2">
      <c r="C1294"/>
      <c r="D1294"/>
      <c r="E1294"/>
      <c r="F1294"/>
      <c r="G1294"/>
      <c r="H1294"/>
    </row>
    <row r="1295" spans="3:8" x14ac:dyDescent="0.2">
      <c r="C1295"/>
      <c r="D1295"/>
      <c r="E1295"/>
      <c r="F1295"/>
      <c r="G1295"/>
      <c r="H1295"/>
    </row>
    <row r="1296" spans="3:8" x14ac:dyDescent="0.2">
      <c r="C1296"/>
      <c r="D1296"/>
      <c r="E1296"/>
      <c r="F1296"/>
      <c r="G1296"/>
      <c r="H1296"/>
    </row>
    <row r="1297" spans="3:8" x14ac:dyDescent="0.2">
      <c r="C1297"/>
      <c r="D1297"/>
      <c r="E1297"/>
      <c r="F1297"/>
      <c r="G1297"/>
      <c r="H1297"/>
    </row>
    <row r="1298" spans="3:8" x14ac:dyDescent="0.2">
      <c r="C1298"/>
      <c r="D1298"/>
      <c r="E1298"/>
      <c r="F1298"/>
      <c r="G1298"/>
      <c r="H1298"/>
    </row>
    <row r="1299" spans="3:8" x14ac:dyDescent="0.2">
      <c r="C1299"/>
      <c r="D1299"/>
      <c r="E1299"/>
      <c r="F1299"/>
      <c r="G1299"/>
      <c r="H1299"/>
    </row>
    <row r="1300" spans="3:8" x14ac:dyDescent="0.2">
      <c r="C1300"/>
      <c r="D1300"/>
      <c r="E1300"/>
      <c r="F1300"/>
      <c r="G1300"/>
      <c r="H1300"/>
    </row>
    <row r="1301" spans="3:8" x14ac:dyDescent="0.2">
      <c r="C1301"/>
      <c r="D1301"/>
      <c r="E1301"/>
      <c r="F1301"/>
      <c r="G1301"/>
      <c r="H1301"/>
    </row>
    <row r="1302" spans="3:8" x14ac:dyDescent="0.2">
      <c r="C1302"/>
      <c r="D1302"/>
      <c r="E1302"/>
      <c r="F1302"/>
      <c r="G1302"/>
      <c r="H1302"/>
    </row>
    <row r="1303" spans="3:8" x14ac:dyDescent="0.2">
      <c r="C1303"/>
      <c r="D1303"/>
      <c r="E1303"/>
      <c r="F1303"/>
      <c r="G1303"/>
      <c r="H1303"/>
    </row>
    <row r="1304" spans="3:8" x14ac:dyDescent="0.2">
      <c r="C1304"/>
      <c r="D1304"/>
      <c r="E1304"/>
      <c r="F1304"/>
      <c r="G1304"/>
      <c r="H1304"/>
    </row>
    <row r="1305" spans="3:8" x14ac:dyDescent="0.2">
      <c r="C1305"/>
      <c r="D1305"/>
      <c r="E1305"/>
      <c r="F1305"/>
      <c r="G1305"/>
      <c r="H1305"/>
    </row>
    <row r="1306" spans="3:8" x14ac:dyDescent="0.2">
      <c r="C1306"/>
      <c r="D1306"/>
      <c r="E1306"/>
      <c r="F1306"/>
      <c r="G1306"/>
      <c r="H1306"/>
    </row>
    <row r="1307" spans="3:8" x14ac:dyDescent="0.2">
      <c r="C1307"/>
      <c r="D1307"/>
      <c r="E1307"/>
      <c r="F1307"/>
      <c r="G1307"/>
      <c r="H1307"/>
    </row>
    <row r="1308" spans="3:8" x14ac:dyDescent="0.2">
      <c r="C1308"/>
      <c r="D1308"/>
      <c r="E1308"/>
      <c r="F1308"/>
      <c r="G1308"/>
      <c r="H1308"/>
    </row>
    <row r="1309" spans="3:8" x14ac:dyDescent="0.2">
      <c r="C1309"/>
      <c r="D1309"/>
      <c r="E1309"/>
      <c r="F1309"/>
      <c r="G1309"/>
      <c r="H1309"/>
    </row>
    <row r="1310" spans="3:8" x14ac:dyDescent="0.2">
      <c r="C1310"/>
      <c r="D1310"/>
      <c r="E1310"/>
      <c r="F1310"/>
      <c r="G1310"/>
      <c r="H1310"/>
    </row>
    <row r="1311" spans="3:8" x14ac:dyDescent="0.2">
      <c r="C1311"/>
      <c r="D1311"/>
      <c r="E1311"/>
      <c r="F1311"/>
      <c r="G1311"/>
      <c r="H1311"/>
    </row>
    <row r="1312" spans="3:8" x14ac:dyDescent="0.2">
      <c r="C1312" s="77"/>
      <c r="D1312" s="77"/>
      <c r="E1312" s="77"/>
      <c r="F1312" s="77"/>
      <c r="G1312" s="77"/>
      <c r="H1312" s="77"/>
    </row>
    <row r="1313" spans="3:8" x14ac:dyDescent="0.2">
      <c r="C1313"/>
      <c r="D1313"/>
      <c r="E1313"/>
      <c r="F1313"/>
      <c r="G1313"/>
      <c r="H1313"/>
    </row>
    <row r="1314" spans="3:8" x14ac:dyDescent="0.2">
      <c r="C1314"/>
      <c r="D1314"/>
      <c r="E1314"/>
      <c r="F1314"/>
      <c r="G1314"/>
      <c r="H1314"/>
    </row>
    <row r="1315" spans="3:8" x14ac:dyDescent="0.2">
      <c r="C1315"/>
      <c r="D1315"/>
      <c r="E1315"/>
      <c r="F1315"/>
      <c r="G1315"/>
      <c r="H1315"/>
    </row>
    <row r="1316" spans="3:8" x14ac:dyDescent="0.2">
      <c r="C1316"/>
      <c r="D1316"/>
      <c r="E1316"/>
      <c r="F1316"/>
      <c r="G1316"/>
      <c r="H1316"/>
    </row>
    <row r="1317" spans="3:8" x14ac:dyDescent="0.2">
      <c r="C1317"/>
      <c r="D1317"/>
      <c r="E1317"/>
      <c r="F1317"/>
      <c r="G1317"/>
      <c r="H1317"/>
    </row>
    <row r="1318" spans="3:8" x14ac:dyDescent="0.2">
      <c r="C1318"/>
      <c r="D1318"/>
      <c r="E1318"/>
      <c r="F1318"/>
      <c r="G1318"/>
      <c r="H1318"/>
    </row>
    <row r="1319" spans="3:8" x14ac:dyDescent="0.2">
      <c r="C1319"/>
      <c r="D1319"/>
      <c r="E1319"/>
      <c r="F1319"/>
      <c r="G1319"/>
      <c r="H1319"/>
    </row>
    <row r="1320" spans="3:8" x14ac:dyDescent="0.2">
      <c r="C1320"/>
      <c r="D1320"/>
      <c r="E1320"/>
      <c r="F1320"/>
      <c r="G1320"/>
      <c r="H1320"/>
    </row>
    <row r="1321" spans="3:8" x14ac:dyDescent="0.2">
      <c r="C1321"/>
      <c r="D1321"/>
      <c r="E1321"/>
      <c r="F1321"/>
      <c r="G1321"/>
      <c r="H1321"/>
    </row>
    <row r="1322" spans="3:8" x14ac:dyDescent="0.2">
      <c r="C1322"/>
      <c r="D1322"/>
      <c r="E1322"/>
      <c r="F1322"/>
      <c r="G1322"/>
      <c r="H1322"/>
    </row>
    <row r="1323" spans="3:8" x14ac:dyDescent="0.2">
      <c r="C1323"/>
      <c r="D1323"/>
      <c r="E1323"/>
      <c r="F1323"/>
      <c r="G1323"/>
      <c r="H1323"/>
    </row>
    <row r="1324" spans="3:8" x14ac:dyDescent="0.2">
      <c r="C1324"/>
      <c r="D1324"/>
      <c r="E1324"/>
      <c r="F1324"/>
      <c r="G1324"/>
      <c r="H1324"/>
    </row>
    <row r="1325" spans="3:8" x14ac:dyDescent="0.2">
      <c r="C1325"/>
      <c r="D1325"/>
      <c r="E1325"/>
      <c r="F1325"/>
      <c r="G1325"/>
      <c r="H1325"/>
    </row>
    <row r="1326" spans="3:8" x14ac:dyDescent="0.2">
      <c r="C1326"/>
      <c r="D1326"/>
      <c r="E1326"/>
      <c r="F1326"/>
      <c r="G1326"/>
      <c r="H1326"/>
    </row>
    <row r="1327" spans="3:8" x14ac:dyDescent="0.2">
      <c r="C1327"/>
      <c r="D1327"/>
      <c r="E1327"/>
      <c r="F1327"/>
      <c r="G1327"/>
      <c r="H1327"/>
    </row>
    <row r="1328" spans="3:8" x14ac:dyDescent="0.2">
      <c r="C1328"/>
      <c r="D1328"/>
      <c r="E1328"/>
      <c r="F1328"/>
      <c r="G1328"/>
      <c r="H1328"/>
    </row>
    <row r="1329" spans="3:8" x14ac:dyDescent="0.2">
      <c r="C1329"/>
      <c r="D1329"/>
      <c r="E1329"/>
      <c r="F1329"/>
      <c r="G1329"/>
      <c r="H1329"/>
    </row>
    <row r="1330" spans="3:8" x14ac:dyDescent="0.2">
      <c r="C1330"/>
      <c r="D1330"/>
      <c r="E1330"/>
      <c r="F1330"/>
      <c r="G1330"/>
      <c r="H1330"/>
    </row>
    <row r="1331" spans="3:8" x14ac:dyDescent="0.2">
      <c r="C1331"/>
      <c r="D1331"/>
      <c r="E1331"/>
      <c r="F1331"/>
      <c r="G1331"/>
      <c r="H1331"/>
    </row>
    <row r="1332" spans="3:8" x14ac:dyDescent="0.2">
      <c r="C1332"/>
      <c r="D1332"/>
      <c r="E1332"/>
      <c r="F1332"/>
      <c r="G1332"/>
      <c r="H1332"/>
    </row>
    <row r="1333" spans="3:8" x14ac:dyDescent="0.2">
      <c r="C1333"/>
      <c r="D1333"/>
      <c r="E1333"/>
      <c r="F1333"/>
      <c r="G1333"/>
      <c r="H1333"/>
    </row>
    <row r="1334" spans="3:8" x14ac:dyDescent="0.2">
      <c r="C1334"/>
      <c r="D1334"/>
      <c r="E1334"/>
      <c r="F1334"/>
      <c r="G1334"/>
      <c r="H1334"/>
    </row>
    <row r="1335" spans="3:8" x14ac:dyDescent="0.2">
      <c r="C1335"/>
      <c r="D1335"/>
      <c r="E1335"/>
      <c r="F1335"/>
      <c r="G1335"/>
      <c r="H1335"/>
    </row>
    <row r="1336" spans="3:8" x14ac:dyDescent="0.2">
      <c r="C1336"/>
      <c r="D1336"/>
      <c r="E1336"/>
      <c r="F1336"/>
      <c r="G1336"/>
      <c r="H1336"/>
    </row>
    <row r="1337" spans="3:8" x14ac:dyDescent="0.2">
      <c r="C1337"/>
      <c r="D1337"/>
      <c r="E1337"/>
      <c r="F1337"/>
      <c r="G1337"/>
      <c r="H1337"/>
    </row>
    <row r="1338" spans="3:8" x14ac:dyDescent="0.2">
      <c r="C1338"/>
      <c r="D1338"/>
      <c r="E1338"/>
      <c r="F1338"/>
      <c r="G1338"/>
      <c r="H1338"/>
    </row>
    <row r="1339" spans="3:8" x14ac:dyDescent="0.2">
      <c r="C1339"/>
      <c r="D1339"/>
      <c r="E1339"/>
      <c r="F1339"/>
      <c r="G1339"/>
      <c r="H1339"/>
    </row>
    <row r="1340" spans="3:8" x14ac:dyDescent="0.2">
      <c r="C1340"/>
      <c r="D1340"/>
      <c r="E1340"/>
      <c r="F1340"/>
      <c r="G1340"/>
      <c r="H1340"/>
    </row>
    <row r="1341" spans="3:8" x14ac:dyDescent="0.2">
      <c r="C1341"/>
      <c r="D1341"/>
      <c r="E1341"/>
      <c r="F1341"/>
      <c r="G1341"/>
      <c r="H1341"/>
    </row>
    <row r="1342" spans="3:8" x14ac:dyDescent="0.2">
      <c r="C1342"/>
      <c r="D1342"/>
      <c r="E1342"/>
      <c r="F1342"/>
      <c r="G1342"/>
      <c r="H1342"/>
    </row>
    <row r="1343" spans="3:8" x14ac:dyDescent="0.2">
      <c r="C1343"/>
      <c r="D1343"/>
      <c r="E1343"/>
      <c r="F1343"/>
      <c r="G1343"/>
      <c r="H1343"/>
    </row>
    <row r="1344" spans="3:8" x14ac:dyDescent="0.2">
      <c r="C1344"/>
      <c r="D1344"/>
      <c r="E1344"/>
      <c r="F1344"/>
      <c r="G1344"/>
      <c r="H1344"/>
    </row>
    <row r="1345" spans="3:8" x14ac:dyDescent="0.2">
      <c r="C1345"/>
      <c r="D1345"/>
      <c r="E1345"/>
      <c r="F1345"/>
      <c r="G1345"/>
      <c r="H1345"/>
    </row>
    <row r="1346" spans="3:8" x14ac:dyDescent="0.2">
      <c r="C1346"/>
      <c r="D1346"/>
      <c r="E1346"/>
      <c r="F1346"/>
      <c r="G1346"/>
      <c r="H1346"/>
    </row>
    <row r="1347" spans="3:8" x14ac:dyDescent="0.2">
      <c r="C1347"/>
      <c r="D1347"/>
      <c r="E1347"/>
      <c r="F1347"/>
      <c r="G1347"/>
      <c r="H1347"/>
    </row>
    <row r="1348" spans="3:8" x14ac:dyDescent="0.2">
      <c r="C1348"/>
      <c r="D1348"/>
      <c r="E1348"/>
      <c r="F1348"/>
      <c r="G1348"/>
      <c r="H1348"/>
    </row>
    <row r="1349" spans="3:8" x14ac:dyDescent="0.2">
      <c r="C1349"/>
      <c r="D1349"/>
      <c r="E1349"/>
      <c r="F1349"/>
      <c r="G1349"/>
      <c r="H1349"/>
    </row>
    <row r="1350" spans="3:8" x14ac:dyDescent="0.2">
      <c r="C1350"/>
      <c r="D1350"/>
      <c r="E1350"/>
      <c r="F1350"/>
      <c r="G1350"/>
      <c r="H1350"/>
    </row>
    <row r="1351" spans="3:8" x14ac:dyDescent="0.2">
      <c r="C1351"/>
      <c r="D1351"/>
      <c r="E1351"/>
      <c r="F1351"/>
      <c r="G1351"/>
      <c r="H1351"/>
    </row>
    <row r="1352" spans="3:8" x14ac:dyDescent="0.2">
      <c r="C1352"/>
      <c r="D1352"/>
      <c r="E1352"/>
      <c r="F1352"/>
      <c r="G1352"/>
      <c r="H1352"/>
    </row>
    <row r="1353" spans="3:8" x14ac:dyDescent="0.2">
      <c r="C1353"/>
      <c r="D1353"/>
      <c r="E1353"/>
      <c r="F1353"/>
      <c r="G1353"/>
      <c r="H1353"/>
    </row>
    <row r="1354" spans="3:8" x14ac:dyDescent="0.2">
      <c r="C1354"/>
      <c r="D1354"/>
      <c r="E1354"/>
      <c r="F1354"/>
      <c r="G1354"/>
      <c r="H1354"/>
    </row>
    <row r="1355" spans="3:8" x14ac:dyDescent="0.2">
      <c r="C1355"/>
      <c r="D1355"/>
      <c r="E1355"/>
      <c r="F1355"/>
      <c r="G1355"/>
      <c r="H1355"/>
    </row>
    <row r="1356" spans="3:8" x14ac:dyDescent="0.2">
      <c r="C1356"/>
      <c r="D1356"/>
      <c r="E1356"/>
      <c r="F1356"/>
      <c r="G1356"/>
      <c r="H1356"/>
    </row>
    <row r="1357" spans="3:8" x14ac:dyDescent="0.2">
      <c r="C1357"/>
      <c r="D1357"/>
      <c r="E1357"/>
      <c r="F1357"/>
      <c r="G1357"/>
      <c r="H1357"/>
    </row>
    <row r="1358" spans="3:8" x14ac:dyDescent="0.2">
      <c r="C1358"/>
      <c r="D1358"/>
      <c r="E1358"/>
      <c r="F1358"/>
      <c r="G1358"/>
      <c r="H1358"/>
    </row>
    <row r="1359" spans="3:8" x14ac:dyDescent="0.2">
      <c r="C1359"/>
      <c r="D1359"/>
      <c r="E1359"/>
      <c r="F1359"/>
      <c r="G1359"/>
      <c r="H1359"/>
    </row>
    <row r="1360" spans="3:8" x14ac:dyDescent="0.2">
      <c r="C1360"/>
      <c r="D1360"/>
      <c r="E1360"/>
      <c r="F1360"/>
      <c r="G1360"/>
      <c r="H1360"/>
    </row>
    <row r="1361" spans="3:8" x14ac:dyDescent="0.2">
      <c r="C1361"/>
      <c r="D1361"/>
      <c r="E1361"/>
      <c r="F1361"/>
      <c r="G1361"/>
      <c r="H1361"/>
    </row>
    <row r="1362" spans="3:8" x14ac:dyDescent="0.2">
      <c r="C1362"/>
      <c r="D1362"/>
      <c r="E1362"/>
      <c r="F1362"/>
      <c r="G1362"/>
      <c r="H1362"/>
    </row>
    <row r="1363" spans="3:8" x14ac:dyDescent="0.2">
      <c r="C1363"/>
      <c r="D1363"/>
      <c r="E1363"/>
      <c r="F1363"/>
      <c r="G1363"/>
      <c r="H1363"/>
    </row>
    <row r="1364" spans="3:8" x14ac:dyDescent="0.2">
      <c r="C1364"/>
      <c r="D1364"/>
      <c r="E1364"/>
      <c r="F1364"/>
      <c r="G1364"/>
      <c r="H1364"/>
    </row>
    <row r="1365" spans="3:8" x14ac:dyDescent="0.2">
      <c r="C1365"/>
      <c r="D1365"/>
      <c r="E1365"/>
      <c r="F1365"/>
      <c r="G1365"/>
      <c r="H1365"/>
    </row>
    <row r="1366" spans="3:8" x14ac:dyDescent="0.2">
      <c r="C1366"/>
      <c r="D1366"/>
      <c r="E1366"/>
      <c r="F1366"/>
      <c r="G1366"/>
      <c r="H1366"/>
    </row>
    <row r="1367" spans="3:8" x14ac:dyDescent="0.2">
      <c r="C1367"/>
      <c r="D1367"/>
      <c r="E1367"/>
      <c r="F1367"/>
      <c r="G1367"/>
      <c r="H1367"/>
    </row>
    <row r="1368" spans="3:8" x14ac:dyDescent="0.2">
      <c r="C1368"/>
      <c r="D1368"/>
      <c r="E1368"/>
      <c r="F1368"/>
      <c r="G1368"/>
      <c r="H1368"/>
    </row>
    <row r="1369" spans="3:8" x14ac:dyDescent="0.2">
      <c r="C1369"/>
      <c r="D1369"/>
      <c r="E1369"/>
      <c r="F1369"/>
      <c r="G1369"/>
      <c r="H1369"/>
    </row>
    <row r="1370" spans="3:8" x14ac:dyDescent="0.2">
      <c r="C1370"/>
      <c r="D1370"/>
      <c r="E1370"/>
      <c r="F1370"/>
      <c r="G1370"/>
      <c r="H1370"/>
    </row>
    <row r="1371" spans="3:8" x14ac:dyDescent="0.2">
      <c r="C1371"/>
      <c r="D1371"/>
      <c r="E1371"/>
      <c r="F1371"/>
      <c r="G1371"/>
      <c r="H1371"/>
    </row>
    <row r="1372" spans="3:8" x14ac:dyDescent="0.2">
      <c r="C1372"/>
      <c r="D1372"/>
      <c r="E1372"/>
      <c r="F1372"/>
      <c r="G1372"/>
      <c r="H1372"/>
    </row>
    <row r="1373" spans="3:8" x14ac:dyDescent="0.2">
      <c r="C1373"/>
      <c r="D1373"/>
      <c r="E1373"/>
      <c r="F1373"/>
      <c r="G1373"/>
      <c r="H1373"/>
    </row>
    <row r="1374" spans="3:8" x14ac:dyDescent="0.2">
      <c r="C1374"/>
      <c r="D1374"/>
      <c r="E1374"/>
      <c r="F1374"/>
      <c r="G1374"/>
      <c r="H1374"/>
    </row>
    <row r="1375" spans="3:8" x14ac:dyDescent="0.2">
      <c r="C1375"/>
      <c r="D1375"/>
      <c r="E1375"/>
      <c r="F1375"/>
      <c r="G1375"/>
      <c r="H1375"/>
    </row>
    <row r="1376" spans="3:8" x14ac:dyDescent="0.2">
      <c r="C1376"/>
      <c r="D1376"/>
      <c r="E1376"/>
      <c r="F1376"/>
      <c r="G1376"/>
      <c r="H1376"/>
    </row>
    <row r="1377" spans="3:8" x14ac:dyDescent="0.2">
      <c r="C1377"/>
      <c r="D1377"/>
      <c r="E1377"/>
      <c r="F1377"/>
      <c r="G1377"/>
      <c r="H1377"/>
    </row>
    <row r="1378" spans="3:8" x14ac:dyDescent="0.2">
      <c r="C1378"/>
      <c r="D1378"/>
      <c r="E1378"/>
      <c r="F1378"/>
      <c r="G1378"/>
      <c r="H1378"/>
    </row>
    <row r="1379" spans="3:8" x14ac:dyDescent="0.2">
      <c r="C1379"/>
      <c r="D1379"/>
      <c r="E1379"/>
      <c r="F1379"/>
      <c r="G1379"/>
      <c r="H1379"/>
    </row>
    <row r="1380" spans="3:8" x14ac:dyDescent="0.2">
      <c r="C1380"/>
      <c r="D1380"/>
      <c r="E1380"/>
      <c r="F1380"/>
      <c r="G1380"/>
      <c r="H1380"/>
    </row>
    <row r="1381" spans="3:8" x14ac:dyDescent="0.2">
      <c r="C1381"/>
      <c r="D1381"/>
      <c r="E1381"/>
      <c r="F1381"/>
      <c r="G1381"/>
      <c r="H1381"/>
    </row>
    <row r="1382" spans="3:8" x14ac:dyDescent="0.2">
      <c r="C1382"/>
      <c r="D1382"/>
      <c r="E1382"/>
      <c r="F1382"/>
      <c r="G1382"/>
      <c r="H1382"/>
    </row>
    <row r="1383" spans="3:8" x14ac:dyDescent="0.2">
      <c r="C1383"/>
      <c r="D1383"/>
      <c r="E1383"/>
      <c r="F1383"/>
      <c r="G1383"/>
      <c r="H1383"/>
    </row>
    <row r="1384" spans="3:8" x14ac:dyDescent="0.2">
      <c r="C1384"/>
      <c r="D1384"/>
      <c r="E1384"/>
      <c r="F1384"/>
      <c r="G1384"/>
      <c r="H1384"/>
    </row>
    <row r="1385" spans="3:8" x14ac:dyDescent="0.2">
      <c r="C1385"/>
      <c r="D1385"/>
      <c r="E1385"/>
      <c r="F1385"/>
      <c r="G1385"/>
      <c r="H1385"/>
    </row>
    <row r="1386" spans="3:8" x14ac:dyDescent="0.2">
      <c r="C1386"/>
      <c r="D1386"/>
      <c r="E1386"/>
      <c r="F1386"/>
      <c r="G1386"/>
      <c r="H1386"/>
    </row>
    <row r="1387" spans="3:8" x14ac:dyDescent="0.2">
      <c r="C1387"/>
      <c r="D1387"/>
      <c r="E1387"/>
      <c r="F1387"/>
      <c r="G1387"/>
      <c r="H1387"/>
    </row>
    <row r="1388" spans="3:8" x14ac:dyDescent="0.2">
      <c r="C1388"/>
      <c r="D1388"/>
      <c r="E1388"/>
      <c r="F1388"/>
      <c r="G1388"/>
      <c r="H1388"/>
    </row>
    <row r="1389" spans="3:8" x14ac:dyDescent="0.2">
      <c r="C1389"/>
      <c r="D1389"/>
      <c r="E1389"/>
      <c r="F1389"/>
      <c r="G1389"/>
      <c r="H1389"/>
    </row>
    <row r="1390" spans="3:8" x14ac:dyDescent="0.2">
      <c r="C1390"/>
      <c r="D1390"/>
      <c r="E1390"/>
      <c r="F1390"/>
      <c r="G1390"/>
      <c r="H1390"/>
    </row>
    <row r="1391" spans="3:8" x14ac:dyDescent="0.2">
      <c r="C1391"/>
      <c r="D1391"/>
      <c r="E1391"/>
      <c r="F1391"/>
      <c r="G1391"/>
      <c r="H1391"/>
    </row>
    <row r="1392" spans="3:8" x14ac:dyDescent="0.2">
      <c r="C1392"/>
      <c r="D1392"/>
      <c r="E1392"/>
      <c r="F1392"/>
      <c r="G1392"/>
      <c r="H1392"/>
    </row>
    <row r="1393" spans="3:8" x14ac:dyDescent="0.2">
      <c r="C1393"/>
      <c r="D1393"/>
      <c r="E1393"/>
      <c r="F1393"/>
      <c r="G1393"/>
      <c r="H1393"/>
    </row>
    <row r="1394" spans="3:8" x14ac:dyDescent="0.2">
      <c r="C1394"/>
      <c r="D1394"/>
      <c r="E1394"/>
      <c r="F1394"/>
      <c r="G1394"/>
      <c r="H1394"/>
    </row>
    <row r="1395" spans="3:8" x14ac:dyDescent="0.2">
      <c r="C1395"/>
      <c r="D1395"/>
      <c r="E1395"/>
      <c r="F1395"/>
      <c r="G1395"/>
      <c r="H1395"/>
    </row>
    <row r="1396" spans="3:8" x14ac:dyDescent="0.2">
      <c r="C1396"/>
      <c r="D1396"/>
      <c r="E1396"/>
      <c r="F1396"/>
      <c r="G1396"/>
      <c r="H1396"/>
    </row>
    <row r="1397" spans="3:8" x14ac:dyDescent="0.2">
      <c r="C1397"/>
      <c r="D1397"/>
      <c r="E1397"/>
      <c r="F1397"/>
      <c r="G1397"/>
      <c r="H1397"/>
    </row>
    <row r="1398" spans="3:8" x14ac:dyDescent="0.2">
      <c r="C1398"/>
      <c r="D1398"/>
      <c r="E1398"/>
      <c r="F1398"/>
      <c r="G1398"/>
      <c r="H1398"/>
    </row>
    <row r="1399" spans="3:8" x14ac:dyDescent="0.2">
      <c r="C1399"/>
      <c r="D1399"/>
      <c r="E1399"/>
      <c r="F1399"/>
      <c r="G1399"/>
      <c r="H1399"/>
    </row>
    <row r="1400" spans="3:8" x14ac:dyDescent="0.2">
      <c r="C1400"/>
      <c r="D1400"/>
      <c r="E1400"/>
      <c r="F1400"/>
      <c r="G1400"/>
      <c r="H1400"/>
    </row>
    <row r="1401" spans="3:8" x14ac:dyDescent="0.2">
      <c r="C1401"/>
      <c r="D1401"/>
      <c r="E1401"/>
      <c r="F1401"/>
      <c r="G1401"/>
      <c r="H1401"/>
    </row>
    <row r="1402" spans="3:8" x14ac:dyDescent="0.2">
      <c r="C1402"/>
      <c r="D1402"/>
      <c r="E1402"/>
      <c r="F1402"/>
      <c r="G1402"/>
      <c r="H1402"/>
    </row>
    <row r="1403" spans="3:8" x14ac:dyDescent="0.2">
      <c r="C1403"/>
      <c r="D1403"/>
      <c r="E1403"/>
      <c r="F1403"/>
      <c r="G1403"/>
      <c r="H1403"/>
    </row>
    <row r="1404" spans="3:8" x14ac:dyDescent="0.2">
      <c r="C1404"/>
      <c r="D1404"/>
      <c r="E1404"/>
      <c r="F1404"/>
      <c r="G1404"/>
      <c r="H1404"/>
    </row>
    <row r="1405" spans="3:8" x14ac:dyDescent="0.2">
      <c r="C1405"/>
      <c r="D1405"/>
      <c r="E1405"/>
      <c r="F1405"/>
      <c r="G1405"/>
      <c r="H1405"/>
    </row>
    <row r="1406" spans="3:8" x14ac:dyDescent="0.2">
      <c r="C1406"/>
      <c r="D1406"/>
      <c r="E1406"/>
      <c r="F1406"/>
      <c r="G1406"/>
      <c r="H1406"/>
    </row>
    <row r="1407" spans="3:8" x14ac:dyDescent="0.2">
      <c r="C1407"/>
      <c r="D1407"/>
      <c r="E1407"/>
      <c r="F1407"/>
      <c r="G1407"/>
      <c r="H1407"/>
    </row>
    <row r="1408" spans="3:8" x14ac:dyDescent="0.2">
      <c r="C1408"/>
      <c r="D1408"/>
      <c r="E1408"/>
      <c r="F1408"/>
      <c r="G1408"/>
      <c r="H1408"/>
    </row>
    <row r="1409" spans="3:8" x14ac:dyDescent="0.2">
      <c r="C1409"/>
      <c r="D1409"/>
      <c r="E1409"/>
      <c r="F1409"/>
      <c r="G1409"/>
      <c r="H1409"/>
    </row>
    <row r="1410" spans="3:8" x14ac:dyDescent="0.2">
      <c r="C1410"/>
      <c r="D1410"/>
      <c r="E1410"/>
      <c r="F1410"/>
      <c r="G1410"/>
      <c r="H1410"/>
    </row>
    <row r="1411" spans="3:8" x14ac:dyDescent="0.2">
      <c r="C1411"/>
      <c r="D1411"/>
      <c r="E1411"/>
      <c r="F1411"/>
      <c r="G1411"/>
      <c r="H1411"/>
    </row>
    <row r="1412" spans="3:8" x14ac:dyDescent="0.2">
      <c r="C1412"/>
      <c r="D1412"/>
      <c r="E1412"/>
      <c r="F1412"/>
      <c r="G1412"/>
      <c r="H1412"/>
    </row>
    <row r="1413" spans="3:8" x14ac:dyDescent="0.2">
      <c r="C1413"/>
      <c r="D1413"/>
      <c r="E1413"/>
      <c r="F1413"/>
      <c r="G1413"/>
      <c r="H1413"/>
    </row>
    <row r="1414" spans="3:8" x14ac:dyDescent="0.2">
      <c r="C1414"/>
      <c r="D1414"/>
      <c r="E1414"/>
      <c r="F1414"/>
      <c r="G1414"/>
      <c r="H1414"/>
    </row>
    <row r="1415" spans="3:8" x14ac:dyDescent="0.2">
      <c r="C1415"/>
      <c r="D1415"/>
      <c r="E1415"/>
      <c r="F1415"/>
      <c r="G1415"/>
      <c r="H1415"/>
    </row>
    <row r="1416" spans="3:8" x14ac:dyDescent="0.2">
      <c r="C1416"/>
      <c r="D1416"/>
      <c r="E1416"/>
      <c r="F1416"/>
      <c r="G1416"/>
      <c r="H1416"/>
    </row>
    <row r="1417" spans="3:8" x14ac:dyDescent="0.2">
      <c r="C1417"/>
      <c r="D1417"/>
      <c r="E1417"/>
      <c r="F1417"/>
      <c r="G1417"/>
      <c r="H1417"/>
    </row>
    <row r="1418" spans="3:8" x14ac:dyDescent="0.2">
      <c r="C1418"/>
      <c r="D1418"/>
      <c r="E1418"/>
      <c r="F1418"/>
      <c r="G1418"/>
      <c r="H1418"/>
    </row>
    <row r="1419" spans="3:8" x14ac:dyDescent="0.2">
      <c r="C1419"/>
      <c r="D1419"/>
      <c r="E1419"/>
      <c r="F1419"/>
      <c r="G1419"/>
      <c r="H1419"/>
    </row>
    <row r="1420" spans="3:8" x14ac:dyDescent="0.2">
      <c r="C1420"/>
      <c r="D1420"/>
      <c r="E1420"/>
      <c r="F1420"/>
      <c r="G1420"/>
      <c r="H1420"/>
    </row>
    <row r="1421" spans="3:8" x14ac:dyDescent="0.2">
      <c r="C1421"/>
      <c r="D1421"/>
      <c r="E1421"/>
      <c r="F1421"/>
      <c r="G1421"/>
      <c r="H1421"/>
    </row>
    <row r="1422" spans="3:8" x14ac:dyDescent="0.2">
      <c r="C1422"/>
      <c r="D1422"/>
      <c r="E1422"/>
      <c r="F1422"/>
      <c r="G1422"/>
      <c r="H1422"/>
    </row>
    <row r="1423" spans="3:8" x14ac:dyDescent="0.2">
      <c r="C1423"/>
      <c r="D1423"/>
      <c r="E1423"/>
      <c r="F1423"/>
      <c r="G1423"/>
      <c r="H1423"/>
    </row>
    <row r="1424" spans="3:8" x14ac:dyDescent="0.2">
      <c r="C1424"/>
      <c r="D1424"/>
      <c r="E1424"/>
      <c r="F1424"/>
      <c r="G1424"/>
      <c r="H1424"/>
    </row>
    <row r="1425" spans="3:8" x14ac:dyDescent="0.2">
      <c r="C1425"/>
      <c r="D1425"/>
      <c r="E1425"/>
      <c r="F1425"/>
      <c r="G1425"/>
      <c r="H1425"/>
    </row>
    <row r="1426" spans="3:8" x14ac:dyDescent="0.2">
      <c r="C1426"/>
      <c r="D1426"/>
      <c r="E1426"/>
      <c r="F1426"/>
      <c r="G1426"/>
      <c r="H1426"/>
    </row>
    <row r="1427" spans="3:8" x14ac:dyDescent="0.2">
      <c r="C1427"/>
      <c r="D1427"/>
      <c r="E1427"/>
      <c r="F1427"/>
      <c r="G1427"/>
      <c r="H1427"/>
    </row>
    <row r="1428" spans="3:8" x14ac:dyDescent="0.2">
      <c r="C1428"/>
      <c r="D1428"/>
      <c r="E1428"/>
      <c r="F1428"/>
      <c r="G1428"/>
      <c r="H1428"/>
    </row>
    <row r="1429" spans="3:8" x14ac:dyDescent="0.2">
      <c r="C1429"/>
      <c r="D1429"/>
      <c r="E1429"/>
      <c r="F1429"/>
      <c r="G1429"/>
      <c r="H1429"/>
    </row>
    <row r="1430" spans="3:8" x14ac:dyDescent="0.2">
      <c r="C1430"/>
      <c r="D1430"/>
      <c r="E1430"/>
      <c r="F1430"/>
      <c r="G1430"/>
      <c r="H1430"/>
    </row>
    <row r="1431" spans="3:8" x14ac:dyDescent="0.2">
      <c r="C1431"/>
      <c r="D1431"/>
      <c r="E1431"/>
      <c r="F1431"/>
      <c r="G1431"/>
      <c r="H1431"/>
    </row>
    <row r="1432" spans="3:8" x14ac:dyDescent="0.2">
      <c r="C1432"/>
      <c r="D1432"/>
      <c r="E1432"/>
      <c r="F1432"/>
      <c r="G1432"/>
      <c r="H1432"/>
    </row>
    <row r="1433" spans="3:8" x14ac:dyDescent="0.2">
      <c r="C1433"/>
      <c r="D1433"/>
      <c r="E1433"/>
      <c r="F1433"/>
      <c r="G1433"/>
      <c r="H1433"/>
    </row>
    <row r="1434" spans="3:8" x14ac:dyDescent="0.2">
      <c r="C1434"/>
      <c r="D1434"/>
      <c r="E1434"/>
      <c r="F1434"/>
      <c r="G1434"/>
      <c r="H1434"/>
    </row>
    <row r="1435" spans="3:8" x14ac:dyDescent="0.2">
      <c r="C1435"/>
      <c r="D1435"/>
      <c r="E1435"/>
      <c r="F1435"/>
      <c r="G1435"/>
      <c r="H1435"/>
    </row>
    <row r="1436" spans="3:8" x14ac:dyDescent="0.2">
      <c r="C1436"/>
      <c r="D1436"/>
      <c r="E1436"/>
      <c r="F1436"/>
      <c r="G1436"/>
      <c r="H1436"/>
    </row>
    <row r="1437" spans="3:8" x14ac:dyDescent="0.2">
      <c r="C1437"/>
      <c r="D1437"/>
      <c r="E1437"/>
      <c r="F1437"/>
      <c r="G1437"/>
      <c r="H1437"/>
    </row>
    <row r="1438" spans="3:8" x14ac:dyDescent="0.2">
      <c r="C1438"/>
      <c r="D1438"/>
      <c r="E1438"/>
      <c r="F1438"/>
      <c r="G1438"/>
      <c r="H1438"/>
    </row>
    <row r="1439" spans="3:8" x14ac:dyDescent="0.2">
      <c r="C1439"/>
      <c r="D1439"/>
      <c r="E1439"/>
      <c r="F1439"/>
      <c r="G1439"/>
      <c r="H1439"/>
    </row>
    <row r="1440" spans="3:8" x14ac:dyDescent="0.2">
      <c r="C1440"/>
      <c r="D1440"/>
      <c r="E1440"/>
      <c r="F1440"/>
      <c r="G1440"/>
      <c r="H1440"/>
    </row>
    <row r="1441" spans="3:8" x14ac:dyDescent="0.2">
      <c r="C1441"/>
      <c r="D1441"/>
      <c r="E1441"/>
      <c r="F1441"/>
      <c r="G1441"/>
      <c r="H1441"/>
    </row>
    <row r="1442" spans="3:8" x14ac:dyDescent="0.2">
      <c r="C1442"/>
      <c r="D1442"/>
      <c r="E1442"/>
      <c r="F1442"/>
      <c r="G1442"/>
      <c r="H1442"/>
    </row>
    <row r="1443" spans="3:8" x14ac:dyDescent="0.2">
      <c r="C1443"/>
      <c r="D1443"/>
      <c r="E1443"/>
      <c r="F1443"/>
      <c r="G1443"/>
      <c r="H1443"/>
    </row>
    <row r="1444" spans="3:8" x14ac:dyDescent="0.2">
      <c r="C1444"/>
      <c r="D1444"/>
      <c r="E1444"/>
      <c r="F1444"/>
      <c r="G1444"/>
      <c r="H1444"/>
    </row>
    <row r="1445" spans="3:8" x14ac:dyDescent="0.2">
      <c r="C1445"/>
      <c r="D1445"/>
      <c r="E1445"/>
      <c r="F1445"/>
      <c r="G1445"/>
      <c r="H1445"/>
    </row>
    <row r="1446" spans="3:8" x14ac:dyDescent="0.2">
      <c r="C1446"/>
      <c r="D1446"/>
      <c r="E1446"/>
      <c r="F1446"/>
      <c r="G1446"/>
      <c r="H1446"/>
    </row>
    <row r="1447" spans="3:8" x14ac:dyDescent="0.2">
      <c r="C1447"/>
      <c r="D1447"/>
      <c r="E1447"/>
      <c r="F1447"/>
      <c r="G1447"/>
      <c r="H1447"/>
    </row>
    <row r="1448" spans="3:8" x14ac:dyDescent="0.2">
      <c r="C1448"/>
      <c r="D1448"/>
      <c r="E1448"/>
      <c r="F1448"/>
      <c r="G1448"/>
      <c r="H1448"/>
    </row>
    <row r="1449" spans="3:8" x14ac:dyDescent="0.2">
      <c r="C1449"/>
      <c r="D1449"/>
      <c r="E1449"/>
      <c r="F1449"/>
      <c r="G1449"/>
      <c r="H1449"/>
    </row>
    <row r="1450" spans="3:8" x14ac:dyDescent="0.2">
      <c r="C1450"/>
      <c r="D1450"/>
      <c r="E1450"/>
      <c r="F1450"/>
      <c r="G1450"/>
      <c r="H1450"/>
    </row>
    <row r="1451" spans="3:8" x14ac:dyDescent="0.2">
      <c r="C1451"/>
      <c r="D1451"/>
      <c r="E1451"/>
      <c r="F1451"/>
      <c r="G1451"/>
      <c r="H1451"/>
    </row>
    <row r="1452" spans="3:8" x14ac:dyDescent="0.2">
      <c r="C1452"/>
      <c r="D1452"/>
      <c r="E1452"/>
      <c r="F1452"/>
      <c r="G1452"/>
      <c r="H1452"/>
    </row>
    <row r="1453" spans="3:8" x14ac:dyDescent="0.2">
      <c r="C1453"/>
      <c r="D1453"/>
      <c r="E1453"/>
      <c r="F1453"/>
      <c r="G1453"/>
      <c r="H1453"/>
    </row>
    <row r="1454" spans="3:8" x14ac:dyDescent="0.2">
      <c r="C1454"/>
      <c r="D1454"/>
      <c r="E1454"/>
      <c r="F1454"/>
      <c r="G1454"/>
      <c r="H1454"/>
    </row>
    <row r="1455" spans="3:8" x14ac:dyDescent="0.2">
      <c r="C1455"/>
      <c r="D1455"/>
      <c r="E1455"/>
      <c r="F1455"/>
      <c r="G1455"/>
      <c r="H1455"/>
    </row>
    <row r="1456" spans="3:8" x14ac:dyDescent="0.2">
      <c r="C1456"/>
      <c r="D1456"/>
      <c r="E1456"/>
      <c r="F1456"/>
      <c r="G1456"/>
      <c r="H1456"/>
    </row>
    <row r="1457" spans="3:8" x14ac:dyDescent="0.2">
      <c r="C1457"/>
      <c r="D1457"/>
      <c r="E1457"/>
      <c r="F1457"/>
      <c r="G1457"/>
      <c r="H1457"/>
    </row>
    <row r="1458" spans="3:8" x14ac:dyDescent="0.2">
      <c r="C1458"/>
      <c r="D1458"/>
      <c r="E1458"/>
      <c r="F1458"/>
      <c r="G1458"/>
      <c r="H1458"/>
    </row>
    <row r="1459" spans="3:8" x14ac:dyDescent="0.2">
      <c r="C1459" s="54"/>
      <c r="D1459" s="54"/>
      <c r="E1459" s="54"/>
      <c r="F1459" s="54"/>
      <c r="G1459" s="54"/>
      <c r="H1459" s="54"/>
    </row>
    <row r="1460" spans="3:8" x14ac:dyDescent="0.2">
      <c r="C1460" s="54"/>
      <c r="D1460" s="54"/>
      <c r="E1460" s="54"/>
      <c r="F1460" s="54"/>
      <c r="G1460" s="54"/>
      <c r="H1460" s="54"/>
    </row>
    <row r="1461" spans="3:8" x14ac:dyDescent="0.2">
      <c r="C1461" s="54"/>
      <c r="D1461" s="54"/>
      <c r="E1461" s="54"/>
      <c r="F1461" s="54"/>
      <c r="G1461" s="54"/>
      <c r="H1461" s="54"/>
    </row>
    <row r="1462" spans="3:8" x14ac:dyDescent="0.2">
      <c r="C1462" s="54"/>
      <c r="D1462" s="54"/>
      <c r="E1462" s="54"/>
      <c r="F1462" s="54"/>
      <c r="G1462" s="54"/>
      <c r="H1462" s="54"/>
    </row>
    <row r="1463" spans="3:8" x14ac:dyDescent="0.2">
      <c r="C1463"/>
      <c r="D1463"/>
      <c r="E1463"/>
      <c r="F1463"/>
      <c r="G1463"/>
      <c r="H1463"/>
    </row>
    <row r="1464" spans="3:8" x14ac:dyDescent="0.2">
      <c r="C1464"/>
      <c r="D1464"/>
      <c r="E1464"/>
      <c r="F1464"/>
      <c r="G1464"/>
      <c r="H1464"/>
    </row>
    <row r="1465" spans="3:8" x14ac:dyDescent="0.2">
      <c r="C1465"/>
      <c r="D1465"/>
      <c r="E1465"/>
      <c r="F1465"/>
      <c r="G1465"/>
      <c r="H1465"/>
    </row>
    <row r="1466" spans="3:8" x14ac:dyDescent="0.2">
      <c r="C1466"/>
      <c r="D1466"/>
      <c r="E1466"/>
      <c r="F1466"/>
      <c r="G1466"/>
      <c r="H1466"/>
    </row>
    <row r="1467" spans="3:8" x14ac:dyDescent="0.2">
      <c r="C1467"/>
      <c r="D1467"/>
      <c r="E1467"/>
      <c r="F1467"/>
      <c r="G1467"/>
      <c r="H1467"/>
    </row>
    <row r="1468" spans="3:8" x14ac:dyDescent="0.2">
      <c r="C1468"/>
      <c r="D1468"/>
      <c r="E1468"/>
      <c r="F1468"/>
      <c r="G1468"/>
      <c r="H1468"/>
    </row>
    <row r="1469" spans="3:8" x14ac:dyDescent="0.2">
      <c r="C1469"/>
      <c r="D1469"/>
      <c r="E1469"/>
      <c r="F1469"/>
      <c r="G1469"/>
      <c r="H1469"/>
    </row>
    <row r="1470" spans="3:8" x14ac:dyDescent="0.2">
      <c r="C1470"/>
      <c r="D1470"/>
      <c r="E1470"/>
      <c r="F1470"/>
      <c r="G1470"/>
      <c r="H1470"/>
    </row>
    <row r="1471" spans="3:8" x14ac:dyDescent="0.2">
      <c r="C1471"/>
      <c r="D1471"/>
      <c r="E1471"/>
      <c r="F1471"/>
      <c r="G1471"/>
      <c r="H1471"/>
    </row>
    <row r="1472" spans="3:8" x14ac:dyDescent="0.2">
      <c r="C1472"/>
      <c r="D1472"/>
      <c r="E1472"/>
      <c r="F1472"/>
      <c r="G1472"/>
      <c r="H1472"/>
    </row>
    <row r="1473" spans="3:8" x14ac:dyDescent="0.2">
      <c r="C1473"/>
      <c r="D1473"/>
      <c r="E1473"/>
      <c r="F1473"/>
      <c r="G1473"/>
      <c r="H1473"/>
    </row>
    <row r="1474" spans="3:8" x14ac:dyDescent="0.2">
      <c r="C1474"/>
      <c r="D1474"/>
      <c r="E1474"/>
      <c r="F1474"/>
      <c r="G1474"/>
      <c r="H1474"/>
    </row>
    <row r="1475" spans="3:8" x14ac:dyDescent="0.2">
      <c r="C1475"/>
      <c r="D1475"/>
      <c r="E1475"/>
      <c r="F1475"/>
      <c r="G1475"/>
      <c r="H1475"/>
    </row>
    <row r="1476" spans="3:8" x14ac:dyDescent="0.2">
      <c r="C1476"/>
      <c r="D1476"/>
      <c r="E1476"/>
      <c r="F1476"/>
      <c r="G1476"/>
      <c r="H1476"/>
    </row>
    <row r="1477" spans="3:8" x14ac:dyDescent="0.2">
      <c r="C1477"/>
      <c r="D1477"/>
      <c r="E1477"/>
      <c r="F1477"/>
      <c r="G1477"/>
      <c r="H1477"/>
    </row>
    <row r="1478" spans="3:8" x14ac:dyDescent="0.2">
      <c r="C1478"/>
      <c r="D1478"/>
      <c r="E1478"/>
      <c r="F1478"/>
      <c r="G1478"/>
      <c r="H1478"/>
    </row>
    <row r="1479" spans="3:8" x14ac:dyDescent="0.2">
      <c r="C1479"/>
      <c r="D1479"/>
      <c r="E1479"/>
      <c r="F1479"/>
      <c r="G1479"/>
      <c r="H1479"/>
    </row>
    <row r="1480" spans="3:8" x14ac:dyDescent="0.2">
      <c r="C1480"/>
      <c r="D1480"/>
      <c r="E1480"/>
      <c r="F1480"/>
      <c r="G1480"/>
      <c r="H1480"/>
    </row>
    <row r="1481" spans="3:8" x14ac:dyDescent="0.2">
      <c r="C1481"/>
      <c r="D1481"/>
      <c r="E1481"/>
      <c r="F1481"/>
      <c r="G1481"/>
      <c r="H1481"/>
    </row>
    <row r="1482" spans="3:8" x14ac:dyDescent="0.2">
      <c r="C1482"/>
      <c r="D1482"/>
      <c r="E1482"/>
      <c r="F1482"/>
      <c r="G1482"/>
      <c r="H1482"/>
    </row>
    <row r="1483" spans="3:8" x14ac:dyDescent="0.2">
      <c r="C1483"/>
      <c r="D1483"/>
      <c r="E1483"/>
      <c r="F1483"/>
      <c r="G1483"/>
      <c r="H1483"/>
    </row>
    <row r="1484" spans="3:8" x14ac:dyDescent="0.2">
      <c r="C1484"/>
      <c r="D1484"/>
      <c r="E1484"/>
      <c r="F1484"/>
      <c r="G1484"/>
      <c r="H1484"/>
    </row>
    <row r="1485" spans="3:8" x14ac:dyDescent="0.2">
      <c r="C1485"/>
      <c r="D1485"/>
      <c r="E1485"/>
      <c r="F1485"/>
      <c r="G1485"/>
      <c r="H1485"/>
    </row>
    <row r="1486" spans="3:8" x14ac:dyDescent="0.2">
      <c r="C1486"/>
      <c r="D1486"/>
      <c r="E1486"/>
      <c r="F1486"/>
      <c r="G1486"/>
      <c r="H1486"/>
    </row>
    <row r="1487" spans="3:8" x14ac:dyDescent="0.2">
      <c r="C1487"/>
      <c r="D1487"/>
      <c r="E1487"/>
      <c r="F1487"/>
      <c r="G1487"/>
      <c r="H1487"/>
    </row>
    <row r="1488" spans="3:8" x14ac:dyDescent="0.2">
      <c r="C1488"/>
      <c r="D1488"/>
      <c r="E1488"/>
      <c r="F1488"/>
      <c r="G1488"/>
      <c r="H1488"/>
    </row>
    <row r="1489" spans="3:8" x14ac:dyDescent="0.2">
      <c r="C1489"/>
      <c r="D1489"/>
      <c r="E1489"/>
      <c r="F1489"/>
      <c r="G1489"/>
      <c r="H1489"/>
    </row>
    <row r="1490" spans="3:8" x14ac:dyDescent="0.2">
      <c r="C1490"/>
      <c r="D1490"/>
      <c r="E1490"/>
      <c r="F1490"/>
      <c r="G1490"/>
      <c r="H1490"/>
    </row>
    <row r="1491" spans="3:8" x14ac:dyDescent="0.2">
      <c r="C1491"/>
      <c r="D1491"/>
      <c r="E1491"/>
      <c r="F1491"/>
      <c r="G1491"/>
      <c r="H1491"/>
    </row>
    <row r="1492" spans="3:8" x14ac:dyDescent="0.2">
      <c r="C1492"/>
      <c r="D1492"/>
      <c r="E1492"/>
      <c r="F1492"/>
      <c r="G1492"/>
      <c r="H1492"/>
    </row>
    <row r="1493" spans="3:8" x14ac:dyDescent="0.2">
      <c r="C1493"/>
      <c r="D1493"/>
      <c r="E1493"/>
      <c r="F1493"/>
      <c r="G1493"/>
      <c r="H1493"/>
    </row>
    <row r="1494" spans="3:8" x14ac:dyDescent="0.2">
      <c r="C1494"/>
      <c r="D1494"/>
      <c r="E1494"/>
      <c r="F1494"/>
      <c r="G1494"/>
      <c r="H1494"/>
    </row>
    <row r="1495" spans="3:8" x14ac:dyDescent="0.2">
      <c r="C1495"/>
      <c r="D1495"/>
      <c r="E1495"/>
      <c r="F1495"/>
      <c r="G1495"/>
      <c r="H1495"/>
    </row>
    <row r="1496" spans="3:8" x14ac:dyDescent="0.2">
      <c r="C1496"/>
      <c r="D1496"/>
      <c r="E1496"/>
      <c r="F1496"/>
      <c r="G1496"/>
      <c r="H1496"/>
    </row>
    <row r="1497" spans="3:8" x14ac:dyDescent="0.2">
      <c r="C1497"/>
      <c r="D1497"/>
      <c r="E1497"/>
      <c r="F1497"/>
      <c r="G1497"/>
      <c r="H1497"/>
    </row>
    <row r="1498" spans="3:8" x14ac:dyDescent="0.2">
      <c r="C1498"/>
      <c r="D1498"/>
      <c r="E1498"/>
      <c r="F1498"/>
      <c r="G1498"/>
      <c r="H1498"/>
    </row>
    <row r="1499" spans="3:8" x14ac:dyDescent="0.2">
      <c r="C1499"/>
      <c r="D1499"/>
      <c r="E1499"/>
      <c r="F1499"/>
      <c r="G1499"/>
      <c r="H1499"/>
    </row>
    <row r="1500" spans="3:8" x14ac:dyDescent="0.2">
      <c r="C1500"/>
      <c r="D1500"/>
      <c r="E1500"/>
      <c r="F1500"/>
      <c r="G1500"/>
      <c r="H1500"/>
    </row>
    <row r="1501" spans="3:8" x14ac:dyDescent="0.2">
      <c r="C1501"/>
      <c r="D1501"/>
      <c r="E1501"/>
      <c r="F1501"/>
      <c r="G1501"/>
      <c r="H1501"/>
    </row>
    <row r="1502" spans="3:8" x14ac:dyDescent="0.2">
      <c r="C1502"/>
      <c r="D1502"/>
      <c r="E1502"/>
      <c r="F1502"/>
      <c r="G1502"/>
      <c r="H1502"/>
    </row>
    <row r="1503" spans="3:8" x14ac:dyDescent="0.2">
      <c r="C1503"/>
      <c r="D1503"/>
      <c r="E1503"/>
      <c r="F1503"/>
      <c r="G1503"/>
      <c r="H1503"/>
    </row>
    <row r="1504" spans="3:8" x14ac:dyDescent="0.2">
      <c r="C1504"/>
      <c r="D1504"/>
      <c r="E1504"/>
      <c r="F1504"/>
      <c r="G1504"/>
      <c r="H1504"/>
    </row>
    <row r="1505" spans="3:8" x14ac:dyDescent="0.2">
      <c r="C1505"/>
      <c r="D1505"/>
      <c r="E1505"/>
      <c r="F1505"/>
      <c r="G1505"/>
      <c r="H1505"/>
    </row>
    <row r="1506" spans="3:8" x14ac:dyDescent="0.2">
      <c r="C1506"/>
      <c r="D1506"/>
      <c r="E1506"/>
      <c r="F1506"/>
      <c r="G1506"/>
      <c r="H1506"/>
    </row>
    <row r="1507" spans="3:8" x14ac:dyDescent="0.2">
      <c r="C1507"/>
      <c r="D1507"/>
      <c r="E1507"/>
      <c r="F1507"/>
      <c r="G1507"/>
      <c r="H1507"/>
    </row>
    <row r="1508" spans="3:8" x14ac:dyDescent="0.2">
      <c r="C1508"/>
      <c r="D1508"/>
      <c r="E1508"/>
      <c r="F1508"/>
      <c r="G1508"/>
      <c r="H1508"/>
    </row>
    <row r="1509" spans="3:8" x14ac:dyDescent="0.2">
      <c r="C1509"/>
      <c r="D1509"/>
      <c r="E1509"/>
      <c r="F1509"/>
      <c r="G1509"/>
      <c r="H1509"/>
    </row>
    <row r="1510" spans="3:8" x14ac:dyDescent="0.2">
      <c r="C1510"/>
      <c r="D1510"/>
      <c r="E1510"/>
      <c r="F1510"/>
      <c r="G1510"/>
      <c r="H1510"/>
    </row>
    <row r="1511" spans="3:8" x14ac:dyDescent="0.2">
      <c r="C1511"/>
      <c r="D1511"/>
      <c r="E1511"/>
      <c r="F1511"/>
      <c r="G1511"/>
      <c r="H1511"/>
    </row>
    <row r="1512" spans="3:8" x14ac:dyDescent="0.2">
      <c r="C1512"/>
      <c r="D1512"/>
      <c r="E1512"/>
      <c r="F1512"/>
      <c r="G1512"/>
      <c r="H1512"/>
    </row>
    <row r="1513" spans="3:8" x14ac:dyDescent="0.2">
      <c r="C1513"/>
      <c r="D1513"/>
      <c r="E1513"/>
      <c r="F1513"/>
      <c r="G1513"/>
      <c r="H1513"/>
    </row>
    <row r="1514" spans="3:8" x14ac:dyDescent="0.2">
      <c r="C1514"/>
      <c r="D1514"/>
      <c r="E1514"/>
      <c r="F1514"/>
      <c r="G1514"/>
      <c r="H1514"/>
    </row>
    <row r="1515" spans="3:8" x14ac:dyDescent="0.2">
      <c r="C1515"/>
      <c r="D1515"/>
      <c r="E1515"/>
      <c r="F1515"/>
      <c r="G1515"/>
      <c r="H1515"/>
    </row>
    <row r="1516" spans="3:8" x14ac:dyDescent="0.2">
      <c r="C1516"/>
      <c r="D1516"/>
      <c r="E1516"/>
      <c r="F1516"/>
      <c r="G1516"/>
      <c r="H1516"/>
    </row>
    <row r="1517" spans="3:8" x14ac:dyDescent="0.2">
      <c r="C1517"/>
      <c r="D1517"/>
      <c r="E1517"/>
      <c r="F1517"/>
      <c r="G1517"/>
      <c r="H1517"/>
    </row>
    <row r="1518" spans="3:8" x14ac:dyDescent="0.2">
      <c r="C1518"/>
      <c r="D1518"/>
      <c r="E1518"/>
      <c r="F1518"/>
      <c r="G1518"/>
      <c r="H1518"/>
    </row>
    <row r="1519" spans="3:8" x14ac:dyDescent="0.2">
      <c r="C1519"/>
      <c r="D1519"/>
      <c r="E1519"/>
      <c r="F1519"/>
      <c r="G1519"/>
      <c r="H1519"/>
    </row>
    <row r="1520" spans="3:8" x14ac:dyDescent="0.2">
      <c r="C1520"/>
      <c r="D1520"/>
      <c r="E1520"/>
      <c r="F1520"/>
      <c r="G1520"/>
      <c r="H1520"/>
    </row>
    <row r="1521" spans="3:8" x14ac:dyDescent="0.2">
      <c r="C1521"/>
      <c r="D1521"/>
      <c r="E1521"/>
      <c r="F1521"/>
      <c r="G1521"/>
      <c r="H1521"/>
    </row>
    <row r="1522" spans="3:8" x14ac:dyDescent="0.2">
      <c r="C1522"/>
      <c r="D1522"/>
      <c r="E1522"/>
      <c r="F1522"/>
      <c r="G1522"/>
      <c r="H1522"/>
    </row>
    <row r="1523" spans="3:8" x14ac:dyDescent="0.2">
      <c r="C1523"/>
      <c r="D1523"/>
      <c r="E1523"/>
      <c r="F1523"/>
      <c r="G1523"/>
      <c r="H1523"/>
    </row>
    <row r="1524" spans="3:8" x14ac:dyDescent="0.2">
      <c r="C1524"/>
      <c r="D1524"/>
      <c r="E1524"/>
      <c r="F1524"/>
      <c r="G1524"/>
      <c r="H1524"/>
    </row>
    <row r="1525" spans="3:8" x14ac:dyDescent="0.2">
      <c r="C1525"/>
      <c r="D1525"/>
      <c r="E1525"/>
      <c r="F1525"/>
      <c r="G1525"/>
      <c r="H1525"/>
    </row>
    <row r="1526" spans="3:8" x14ac:dyDescent="0.2">
      <c r="C1526"/>
      <c r="D1526"/>
      <c r="E1526"/>
      <c r="F1526"/>
      <c r="G1526"/>
      <c r="H1526"/>
    </row>
    <row r="1527" spans="3:8" x14ac:dyDescent="0.2">
      <c r="C1527"/>
      <c r="D1527"/>
      <c r="E1527"/>
      <c r="F1527"/>
      <c r="G1527"/>
      <c r="H1527"/>
    </row>
    <row r="1528" spans="3:8" x14ac:dyDescent="0.2">
      <c r="C1528"/>
      <c r="D1528"/>
      <c r="E1528"/>
      <c r="F1528"/>
      <c r="G1528"/>
      <c r="H1528"/>
    </row>
    <row r="1529" spans="3:8" x14ac:dyDescent="0.2">
      <c r="C1529"/>
      <c r="D1529"/>
      <c r="E1529"/>
      <c r="F1529"/>
      <c r="G1529"/>
      <c r="H1529"/>
    </row>
    <row r="1530" spans="3:8" x14ac:dyDescent="0.2">
      <c r="C1530"/>
      <c r="D1530"/>
      <c r="E1530"/>
      <c r="F1530"/>
      <c r="G1530"/>
      <c r="H1530"/>
    </row>
    <row r="1531" spans="3:8" x14ac:dyDescent="0.2">
      <c r="C1531"/>
      <c r="D1531"/>
      <c r="E1531"/>
      <c r="F1531"/>
      <c r="G1531"/>
      <c r="H1531"/>
    </row>
    <row r="1532" spans="3:8" x14ac:dyDescent="0.2">
      <c r="C1532"/>
      <c r="D1532"/>
      <c r="E1532"/>
      <c r="F1532"/>
      <c r="G1532"/>
      <c r="H1532"/>
    </row>
    <row r="1533" spans="3:8" x14ac:dyDescent="0.2">
      <c r="C1533"/>
      <c r="D1533"/>
      <c r="E1533"/>
      <c r="F1533"/>
      <c r="G1533"/>
      <c r="H1533"/>
    </row>
    <row r="1534" spans="3:8" x14ac:dyDescent="0.2">
      <c r="C1534"/>
      <c r="D1534"/>
      <c r="E1534"/>
      <c r="F1534"/>
      <c r="G1534"/>
      <c r="H1534"/>
    </row>
    <row r="1535" spans="3:8" x14ac:dyDescent="0.2">
      <c r="C1535"/>
      <c r="D1535"/>
      <c r="E1535"/>
      <c r="F1535"/>
      <c r="G1535"/>
      <c r="H1535"/>
    </row>
    <row r="1536" spans="3:8" x14ac:dyDescent="0.2">
      <c r="C1536"/>
      <c r="D1536"/>
      <c r="E1536"/>
      <c r="F1536"/>
      <c r="G1536"/>
      <c r="H1536"/>
    </row>
    <row r="1537" spans="3:8" x14ac:dyDescent="0.2">
      <c r="C1537"/>
      <c r="D1537"/>
      <c r="E1537"/>
      <c r="F1537"/>
      <c r="G1537"/>
      <c r="H1537"/>
    </row>
    <row r="1538" spans="3:8" x14ac:dyDescent="0.2">
      <c r="C1538"/>
      <c r="D1538"/>
      <c r="E1538"/>
      <c r="F1538"/>
      <c r="G1538"/>
      <c r="H1538"/>
    </row>
    <row r="1539" spans="3:8" x14ac:dyDescent="0.2">
      <c r="C1539"/>
      <c r="D1539"/>
      <c r="E1539"/>
      <c r="F1539"/>
      <c r="G1539"/>
      <c r="H1539"/>
    </row>
    <row r="1540" spans="3:8" x14ac:dyDescent="0.2">
      <c r="C1540"/>
      <c r="D1540"/>
      <c r="E1540"/>
      <c r="F1540"/>
      <c r="G1540"/>
      <c r="H1540"/>
    </row>
    <row r="1541" spans="3:8" x14ac:dyDescent="0.2">
      <c r="C1541"/>
      <c r="D1541"/>
      <c r="E1541"/>
      <c r="F1541"/>
      <c r="G1541"/>
      <c r="H1541"/>
    </row>
    <row r="1542" spans="3:8" x14ac:dyDescent="0.2">
      <c r="C1542"/>
      <c r="D1542"/>
      <c r="E1542"/>
      <c r="F1542"/>
      <c r="G1542"/>
      <c r="H1542"/>
    </row>
    <row r="1543" spans="3:8" x14ac:dyDescent="0.2">
      <c r="C1543"/>
      <c r="D1543"/>
      <c r="E1543"/>
      <c r="F1543"/>
      <c r="G1543"/>
      <c r="H1543"/>
    </row>
    <row r="1544" spans="3:8" x14ac:dyDescent="0.2">
      <c r="C1544"/>
      <c r="D1544"/>
      <c r="E1544"/>
      <c r="F1544"/>
      <c r="G1544"/>
      <c r="H1544"/>
    </row>
    <row r="1545" spans="3:8" x14ac:dyDescent="0.2">
      <c r="C1545"/>
      <c r="D1545"/>
      <c r="E1545"/>
      <c r="F1545"/>
      <c r="G1545"/>
      <c r="H1545"/>
    </row>
    <row r="1546" spans="3:8" x14ac:dyDescent="0.2">
      <c r="C1546"/>
      <c r="D1546"/>
      <c r="E1546"/>
      <c r="F1546"/>
      <c r="G1546"/>
      <c r="H1546"/>
    </row>
    <row r="1547" spans="3:8" x14ac:dyDescent="0.2">
      <c r="C1547"/>
      <c r="D1547"/>
      <c r="E1547"/>
      <c r="F1547"/>
      <c r="G1547"/>
      <c r="H1547"/>
    </row>
    <row r="1548" spans="3:8" x14ac:dyDescent="0.2">
      <c r="C1548"/>
      <c r="D1548"/>
      <c r="E1548"/>
      <c r="F1548"/>
      <c r="G1548"/>
      <c r="H1548"/>
    </row>
    <row r="1549" spans="3:8" x14ac:dyDescent="0.2">
      <c r="C1549"/>
      <c r="D1549"/>
      <c r="E1549"/>
      <c r="F1549"/>
      <c r="G1549"/>
      <c r="H1549"/>
    </row>
    <row r="1550" spans="3:8" x14ac:dyDescent="0.2">
      <c r="C1550"/>
      <c r="D1550"/>
      <c r="E1550"/>
      <c r="F1550"/>
      <c r="G1550"/>
      <c r="H1550"/>
    </row>
    <row r="1551" spans="3:8" x14ac:dyDescent="0.2">
      <c r="C1551"/>
      <c r="D1551"/>
      <c r="E1551"/>
      <c r="F1551"/>
      <c r="G1551"/>
      <c r="H1551"/>
    </row>
    <row r="1552" spans="3:8" x14ac:dyDescent="0.2">
      <c r="C1552"/>
      <c r="D1552"/>
      <c r="E1552"/>
      <c r="F1552"/>
      <c r="G1552"/>
      <c r="H1552"/>
    </row>
    <row r="1553" spans="3:8" x14ac:dyDescent="0.2">
      <c r="C1553"/>
      <c r="D1553"/>
      <c r="E1553"/>
      <c r="F1553"/>
      <c r="G1553"/>
      <c r="H1553"/>
    </row>
    <row r="1554" spans="3:8" x14ac:dyDescent="0.2">
      <c r="C1554"/>
      <c r="D1554"/>
      <c r="E1554"/>
      <c r="F1554"/>
      <c r="G1554"/>
      <c r="H1554"/>
    </row>
    <row r="1555" spans="3:8" x14ac:dyDescent="0.2">
      <c r="C1555"/>
      <c r="D1555"/>
      <c r="E1555"/>
      <c r="F1555"/>
      <c r="G1555"/>
      <c r="H1555"/>
    </row>
    <row r="1556" spans="3:8" x14ac:dyDescent="0.2">
      <c r="C1556"/>
      <c r="D1556"/>
      <c r="E1556"/>
      <c r="F1556"/>
      <c r="G1556"/>
      <c r="H1556"/>
    </row>
    <row r="1557" spans="3:8" x14ac:dyDescent="0.2">
      <c r="C1557"/>
      <c r="D1557"/>
      <c r="E1557"/>
      <c r="F1557"/>
      <c r="G1557"/>
      <c r="H1557"/>
    </row>
    <row r="1558" spans="3:8" x14ac:dyDescent="0.2">
      <c r="C1558"/>
      <c r="D1558"/>
      <c r="E1558"/>
      <c r="F1558"/>
      <c r="G1558"/>
      <c r="H1558"/>
    </row>
    <row r="1559" spans="3:8" x14ac:dyDescent="0.2">
      <c r="C1559"/>
      <c r="D1559"/>
      <c r="E1559"/>
      <c r="F1559"/>
      <c r="G1559"/>
      <c r="H1559"/>
    </row>
    <row r="1560" spans="3:8" x14ac:dyDescent="0.2">
      <c r="C1560"/>
      <c r="D1560"/>
      <c r="E1560"/>
      <c r="F1560"/>
      <c r="G1560"/>
      <c r="H1560"/>
    </row>
    <row r="1561" spans="3:8" x14ac:dyDescent="0.2">
      <c r="C1561"/>
      <c r="D1561"/>
      <c r="E1561"/>
      <c r="F1561"/>
      <c r="G1561"/>
      <c r="H1561"/>
    </row>
    <row r="1562" spans="3:8" x14ac:dyDescent="0.2">
      <c r="C1562"/>
      <c r="D1562"/>
      <c r="E1562"/>
      <c r="F1562"/>
      <c r="G1562"/>
      <c r="H1562"/>
    </row>
    <row r="1563" spans="3:8" x14ac:dyDescent="0.2">
      <c r="C1563"/>
      <c r="D1563"/>
      <c r="E1563"/>
      <c r="F1563"/>
      <c r="G1563"/>
      <c r="H1563"/>
    </row>
    <row r="1564" spans="3:8" x14ac:dyDescent="0.2">
      <c r="C1564"/>
      <c r="D1564"/>
      <c r="E1564"/>
      <c r="F1564"/>
      <c r="G1564"/>
      <c r="H1564"/>
    </row>
    <row r="1565" spans="3:8" x14ac:dyDescent="0.2">
      <c r="C1565"/>
      <c r="D1565"/>
      <c r="E1565"/>
      <c r="F1565"/>
      <c r="G1565"/>
      <c r="H1565"/>
    </row>
    <row r="1566" spans="3:8" x14ac:dyDescent="0.2">
      <c r="C1566"/>
      <c r="D1566"/>
      <c r="E1566"/>
      <c r="F1566"/>
      <c r="G1566"/>
      <c r="H1566"/>
    </row>
    <row r="1567" spans="3:8" x14ac:dyDescent="0.2">
      <c r="C1567"/>
      <c r="D1567"/>
      <c r="E1567"/>
      <c r="F1567"/>
      <c r="G1567"/>
      <c r="H1567"/>
    </row>
    <row r="1568" spans="3:8" x14ac:dyDescent="0.2">
      <c r="C1568"/>
      <c r="D1568"/>
      <c r="E1568"/>
      <c r="F1568"/>
      <c r="G1568"/>
      <c r="H1568"/>
    </row>
    <row r="1569" spans="3:8" x14ac:dyDescent="0.2">
      <c r="C1569"/>
      <c r="D1569"/>
      <c r="E1569"/>
      <c r="F1569"/>
      <c r="G1569"/>
      <c r="H1569"/>
    </row>
    <row r="1570" spans="3:8" x14ac:dyDescent="0.2">
      <c r="C1570"/>
      <c r="D1570"/>
      <c r="E1570"/>
      <c r="F1570"/>
      <c r="G1570"/>
      <c r="H1570"/>
    </row>
    <row r="1571" spans="3:8" x14ac:dyDescent="0.2">
      <c r="C1571"/>
      <c r="D1571"/>
      <c r="E1571"/>
      <c r="F1571"/>
      <c r="G1571"/>
      <c r="H1571"/>
    </row>
    <row r="1572" spans="3:8" x14ac:dyDescent="0.2">
      <c r="C1572"/>
      <c r="D1572"/>
      <c r="E1572"/>
      <c r="F1572"/>
      <c r="G1572"/>
      <c r="H1572"/>
    </row>
    <row r="1573" spans="3:8" x14ac:dyDescent="0.2">
      <c r="C1573"/>
      <c r="D1573"/>
      <c r="E1573"/>
      <c r="F1573"/>
      <c r="G1573"/>
      <c r="H1573"/>
    </row>
    <row r="1574" spans="3:8" x14ac:dyDescent="0.2">
      <c r="C1574"/>
      <c r="D1574"/>
      <c r="E1574"/>
      <c r="F1574"/>
      <c r="G1574"/>
      <c r="H1574"/>
    </row>
    <row r="1575" spans="3:8" x14ac:dyDescent="0.2">
      <c r="C1575"/>
      <c r="D1575"/>
      <c r="E1575"/>
      <c r="F1575"/>
      <c r="G1575"/>
      <c r="H1575"/>
    </row>
    <row r="1576" spans="3:8" x14ac:dyDescent="0.2">
      <c r="C1576"/>
      <c r="D1576"/>
      <c r="E1576"/>
      <c r="F1576"/>
      <c r="G1576"/>
      <c r="H1576"/>
    </row>
    <row r="1577" spans="3:8" x14ac:dyDescent="0.2">
      <c r="C1577"/>
      <c r="D1577"/>
      <c r="E1577"/>
      <c r="F1577"/>
      <c r="G1577"/>
      <c r="H1577"/>
    </row>
    <row r="1578" spans="3:8" x14ac:dyDescent="0.2">
      <c r="C1578"/>
      <c r="D1578"/>
      <c r="E1578"/>
      <c r="F1578"/>
      <c r="G1578"/>
      <c r="H1578"/>
    </row>
    <row r="1579" spans="3:8" x14ac:dyDescent="0.2">
      <c r="C1579"/>
      <c r="D1579"/>
      <c r="E1579"/>
      <c r="F1579"/>
      <c r="G1579"/>
      <c r="H1579"/>
    </row>
    <row r="1580" spans="3:8" x14ac:dyDescent="0.2">
      <c r="C1580"/>
      <c r="D1580"/>
      <c r="E1580"/>
      <c r="F1580"/>
      <c r="G1580"/>
      <c r="H1580"/>
    </row>
    <row r="1581" spans="3:8" x14ac:dyDescent="0.2">
      <c r="C1581"/>
      <c r="D1581"/>
      <c r="E1581"/>
      <c r="F1581"/>
      <c r="G1581"/>
      <c r="H1581"/>
    </row>
    <row r="1582" spans="3:8" x14ac:dyDescent="0.2">
      <c r="C1582"/>
      <c r="D1582"/>
      <c r="E1582"/>
      <c r="F1582"/>
      <c r="G1582"/>
      <c r="H1582"/>
    </row>
    <row r="1583" spans="3:8" x14ac:dyDescent="0.2">
      <c r="C1583"/>
      <c r="D1583"/>
      <c r="E1583"/>
      <c r="F1583"/>
      <c r="G1583"/>
      <c r="H1583"/>
    </row>
    <row r="1584" spans="3:8" x14ac:dyDescent="0.2">
      <c r="C1584"/>
      <c r="D1584"/>
      <c r="E1584"/>
      <c r="F1584"/>
      <c r="G1584"/>
      <c r="H1584"/>
    </row>
    <row r="1585" spans="3:8" x14ac:dyDescent="0.2">
      <c r="C1585"/>
      <c r="D1585"/>
      <c r="E1585"/>
      <c r="F1585"/>
      <c r="G1585"/>
      <c r="H1585"/>
    </row>
    <row r="1586" spans="3:8" x14ac:dyDescent="0.2">
      <c r="C1586"/>
      <c r="D1586"/>
      <c r="E1586"/>
      <c r="F1586"/>
      <c r="G1586"/>
      <c r="H1586"/>
    </row>
    <row r="1587" spans="3:8" x14ac:dyDescent="0.2">
      <c r="C1587"/>
      <c r="D1587"/>
      <c r="E1587"/>
      <c r="F1587"/>
      <c r="G1587"/>
      <c r="H1587"/>
    </row>
    <row r="1588" spans="3:8" x14ac:dyDescent="0.2">
      <c r="C1588"/>
      <c r="D1588"/>
      <c r="E1588"/>
      <c r="F1588"/>
      <c r="G1588"/>
      <c r="H1588"/>
    </row>
    <row r="1589" spans="3:8" x14ac:dyDescent="0.2">
      <c r="C1589"/>
      <c r="D1589"/>
      <c r="E1589"/>
      <c r="F1589"/>
      <c r="G1589"/>
      <c r="H1589"/>
    </row>
    <row r="1590" spans="3:8" x14ac:dyDescent="0.2">
      <c r="C1590"/>
      <c r="D1590"/>
      <c r="E1590"/>
      <c r="F1590"/>
      <c r="G1590"/>
      <c r="H1590"/>
    </row>
    <row r="1591" spans="3:8" x14ac:dyDescent="0.2">
      <c r="C1591"/>
      <c r="D1591"/>
      <c r="E1591"/>
      <c r="F1591"/>
      <c r="G1591"/>
      <c r="H1591"/>
    </row>
    <row r="1592" spans="3:8" x14ac:dyDescent="0.2">
      <c r="C1592"/>
      <c r="D1592"/>
      <c r="E1592"/>
      <c r="F1592"/>
      <c r="G1592"/>
      <c r="H1592"/>
    </row>
    <row r="1593" spans="3:8" x14ac:dyDescent="0.2">
      <c r="C1593"/>
      <c r="D1593"/>
      <c r="E1593"/>
      <c r="F1593"/>
      <c r="G1593"/>
      <c r="H1593"/>
    </row>
    <row r="1594" spans="3:8" x14ac:dyDescent="0.2">
      <c r="C1594"/>
      <c r="D1594"/>
      <c r="E1594"/>
      <c r="F1594"/>
      <c r="G1594"/>
      <c r="H1594"/>
    </row>
    <row r="1595" spans="3:8" x14ac:dyDescent="0.2">
      <c r="C1595"/>
      <c r="D1595"/>
      <c r="E1595"/>
      <c r="F1595"/>
      <c r="G1595"/>
      <c r="H1595"/>
    </row>
    <row r="1596" spans="3:8" x14ac:dyDescent="0.2">
      <c r="C1596"/>
      <c r="D1596"/>
      <c r="E1596"/>
      <c r="F1596"/>
      <c r="G1596"/>
      <c r="H1596"/>
    </row>
    <row r="1597" spans="3:8" x14ac:dyDescent="0.2">
      <c r="C1597"/>
      <c r="D1597"/>
      <c r="E1597"/>
      <c r="F1597"/>
      <c r="G1597"/>
      <c r="H1597"/>
    </row>
    <row r="1598" spans="3:8" x14ac:dyDescent="0.2">
      <c r="C1598"/>
      <c r="D1598"/>
      <c r="E1598"/>
      <c r="F1598"/>
      <c r="G1598"/>
      <c r="H1598"/>
    </row>
    <row r="1599" spans="3:8" x14ac:dyDescent="0.2">
      <c r="C1599"/>
      <c r="D1599"/>
      <c r="E1599"/>
      <c r="F1599"/>
      <c r="G1599"/>
      <c r="H1599"/>
    </row>
    <row r="1600" spans="3:8" x14ac:dyDescent="0.2">
      <c r="C1600"/>
      <c r="D1600"/>
      <c r="E1600"/>
      <c r="F1600"/>
      <c r="G1600"/>
      <c r="H1600"/>
    </row>
    <row r="1601" spans="3:8" x14ac:dyDescent="0.2">
      <c r="C1601"/>
      <c r="D1601"/>
      <c r="E1601"/>
      <c r="F1601"/>
      <c r="G1601"/>
      <c r="H1601"/>
    </row>
    <row r="1602" spans="3:8" x14ac:dyDescent="0.2">
      <c r="C1602"/>
      <c r="D1602"/>
      <c r="E1602"/>
      <c r="F1602"/>
      <c r="G1602"/>
      <c r="H1602"/>
    </row>
    <row r="1603" spans="3:8" x14ac:dyDescent="0.2">
      <c r="C1603"/>
      <c r="D1603"/>
      <c r="E1603"/>
      <c r="F1603"/>
      <c r="G1603"/>
      <c r="H1603"/>
    </row>
    <row r="1604" spans="3:8" x14ac:dyDescent="0.2">
      <c r="C1604"/>
      <c r="D1604"/>
      <c r="E1604"/>
      <c r="F1604"/>
      <c r="G1604"/>
      <c r="H1604"/>
    </row>
    <row r="1605" spans="3:8" x14ac:dyDescent="0.2">
      <c r="C1605"/>
      <c r="D1605"/>
      <c r="E1605"/>
      <c r="F1605"/>
      <c r="G1605"/>
      <c r="H1605"/>
    </row>
    <row r="1606" spans="3:8" x14ac:dyDescent="0.2">
      <c r="C1606"/>
      <c r="D1606"/>
      <c r="E1606"/>
      <c r="F1606"/>
      <c r="G1606"/>
      <c r="H1606"/>
    </row>
    <row r="1607" spans="3:8" x14ac:dyDescent="0.2">
      <c r="C1607"/>
      <c r="D1607"/>
      <c r="E1607"/>
      <c r="F1607"/>
      <c r="G1607"/>
      <c r="H1607"/>
    </row>
    <row r="1608" spans="3:8" x14ac:dyDescent="0.2">
      <c r="C1608"/>
      <c r="D1608"/>
      <c r="E1608"/>
      <c r="F1608"/>
      <c r="G1608"/>
      <c r="H1608"/>
    </row>
    <row r="1609" spans="3:8" x14ac:dyDescent="0.2">
      <c r="C1609"/>
      <c r="D1609"/>
      <c r="E1609"/>
      <c r="F1609"/>
      <c r="G1609"/>
      <c r="H1609"/>
    </row>
    <row r="1610" spans="3:8" x14ac:dyDescent="0.2">
      <c r="C1610"/>
      <c r="D1610"/>
      <c r="E1610"/>
      <c r="F1610"/>
      <c r="G1610"/>
      <c r="H1610"/>
    </row>
    <row r="1611" spans="3:8" x14ac:dyDescent="0.2">
      <c r="C1611"/>
      <c r="D1611"/>
      <c r="E1611"/>
      <c r="F1611"/>
      <c r="G1611"/>
      <c r="H1611"/>
    </row>
    <row r="1612" spans="3:8" x14ac:dyDescent="0.2">
      <c r="C1612"/>
      <c r="D1612"/>
      <c r="E1612"/>
      <c r="F1612"/>
      <c r="G1612"/>
      <c r="H1612"/>
    </row>
    <row r="1613" spans="3:8" x14ac:dyDescent="0.2">
      <c r="C1613"/>
      <c r="D1613"/>
      <c r="E1613"/>
      <c r="F1613"/>
      <c r="G1613"/>
      <c r="H1613"/>
    </row>
    <row r="1614" spans="3:8" x14ac:dyDescent="0.2">
      <c r="C1614"/>
      <c r="D1614"/>
      <c r="E1614"/>
      <c r="F1614"/>
      <c r="G1614"/>
      <c r="H1614"/>
    </row>
    <row r="1615" spans="3:8" x14ac:dyDescent="0.2">
      <c r="C1615"/>
      <c r="D1615"/>
      <c r="E1615"/>
      <c r="F1615"/>
      <c r="G1615"/>
      <c r="H1615"/>
    </row>
    <row r="1616" spans="3:8" x14ac:dyDescent="0.2">
      <c r="C1616"/>
      <c r="D1616"/>
      <c r="E1616"/>
      <c r="F1616"/>
      <c r="G1616"/>
      <c r="H1616"/>
    </row>
    <row r="1617" spans="3:8" x14ac:dyDescent="0.2">
      <c r="C1617"/>
      <c r="D1617"/>
      <c r="E1617"/>
      <c r="F1617"/>
      <c r="G1617"/>
      <c r="H1617"/>
    </row>
    <row r="1618" spans="3:8" x14ac:dyDescent="0.2">
      <c r="C1618"/>
      <c r="D1618"/>
      <c r="E1618"/>
      <c r="F1618"/>
      <c r="G1618"/>
      <c r="H1618"/>
    </row>
    <row r="1619" spans="3:8" x14ac:dyDescent="0.2">
      <c r="C1619"/>
      <c r="D1619"/>
      <c r="E1619"/>
      <c r="F1619"/>
      <c r="G1619"/>
      <c r="H1619"/>
    </row>
    <row r="1620" spans="3:8" x14ac:dyDescent="0.2">
      <c r="C1620"/>
      <c r="D1620"/>
      <c r="E1620"/>
      <c r="F1620"/>
      <c r="G1620"/>
      <c r="H1620"/>
    </row>
    <row r="1621" spans="3:8" x14ac:dyDescent="0.2">
      <c r="C1621"/>
      <c r="D1621"/>
      <c r="E1621"/>
      <c r="F1621"/>
      <c r="G1621"/>
      <c r="H1621"/>
    </row>
    <row r="1622" spans="3:8" x14ac:dyDescent="0.2">
      <c r="C1622"/>
      <c r="D1622"/>
      <c r="E1622"/>
      <c r="F1622"/>
      <c r="G1622"/>
      <c r="H1622"/>
    </row>
    <row r="1623" spans="3:8" x14ac:dyDescent="0.2">
      <c r="C1623"/>
      <c r="D1623"/>
      <c r="E1623"/>
      <c r="F1623"/>
      <c r="G1623"/>
      <c r="H1623"/>
    </row>
    <row r="1624" spans="3:8" x14ac:dyDescent="0.2">
      <c r="C1624"/>
      <c r="D1624"/>
      <c r="E1624"/>
      <c r="F1624"/>
      <c r="G1624"/>
      <c r="H1624"/>
    </row>
    <row r="1625" spans="3:8" x14ac:dyDescent="0.2">
      <c r="C1625"/>
      <c r="D1625"/>
      <c r="E1625"/>
      <c r="F1625"/>
      <c r="G1625"/>
      <c r="H1625"/>
    </row>
    <row r="1626" spans="3:8" x14ac:dyDescent="0.2">
      <c r="C1626"/>
      <c r="D1626"/>
      <c r="E1626"/>
      <c r="F1626"/>
      <c r="G1626"/>
      <c r="H1626"/>
    </row>
    <row r="1627" spans="3:8" x14ac:dyDescent="0.2">
      <c r="C1627"/>
      <c r="D1627"/>
      <c r="E1627"/>
      <c r="F1627"/>
      <c r="G1627"/>
      <c r="H1627"/>
    </row>
    <row r="1628" spans="3:8" x14ac:dyDescent="0.2">
      <c r="C1628"/>
      <c r="D1628"/>
      <c r="E1628"/>
      <c r="F1628"/>
      <c r="G1628"/>
      <c r="H1628"/>
    </row>
    <row r="1629" spans="3:8" x14ac:dyDescent="0.2">
      <c r="C1629"/>
      <c r="D1629"/>
      <c r="E1629"/>
      <c r="F1629"/>
      <c r="G1629"/>
      <c r="H1629"/>
    </row>
    <row r="1630" spans="3:8" x14ac:dyDescent="0.2">
      <c r="C1630"/>
      <c r="D1630"/>
      <c r="E1630"/>
      <c r="F1630"/>
      <c r="G1630"/>
      <c r="H1630"/>
    </row>
    <row r="1631" spans="3:8" x14ac:dyDescent="0.2">
      <c r="C1631"/>
      <c r="D1631"/>
      <c r="E1631"/>
      <c r="F1631"/>
      <c r="G1631"/>
      <c r="H1631"/>
    </row>
    <row r="1632" spans="3:8" x14ac:dyDescent="0.2">
      <c r="C1632"/>
      <c r="D1632"/>
      <c r="E1632"/>
      <c r="F1632"/>
      <c r="G1632"/>
      <c r="H1632"/>
    </row>
    <row r="1633" spans="3:8" x14ac:dyDescent="0.2">
      <c r="C1633"/>
      <c r="D1633"/>
      <c r="E1633"/>
      <c r="F1633"/>
      <c r="G1633"/>
      <c r="H1633"/>
    </row>
    <row r="1634" spans="3:8" x14ac:dyDescent="0.2">
      <c r="C1634"/>
      <c r="D1634"/>
      <c r="E1634"/>
      <c r="F1634"/>
      <c r="G1634"/>
      <c r="H1634"/>
    </row>
    <row r="1635" spans="3:8" x14ac:dyDescent="0.2">
      <c r="C1635"/>
      <c r="D1635"/>
      <c r="E1635"/>
      <c r="F1635"/>
      <c r="G1635"/>
      <c r="H1635"/>
    </row>
    <row r="1636" spans="3:8" x14ac:dyDescent="0.2">
      <c r="C1636"/>
      <c r="D1636"/>
      <c r="E1636"/>
      <c r="F1636"/>
      <c r="G1636"/>
      <c r="H1636"/>
    </row>
    <row r="1637" spans="3:8" x14ac:dyDescent="0.2">
      <c r="C1637"/>
      <c r="D1637"/>
      <c r="E1637"/>
      <c r="F1637"/>
      <c r="G1637"/>
      <c r="H1637"/>
    </row>
    <row r="1638" spans="3:8" x14ac:dyDescent="0.2">
      <c r="C1638"/>
      <c r="D1638"/>
      <c r="E1638"/>
      <c r="F1638"/>
      <c r="G1638"/>
      <c r="H1638"/>
    </row>
    <row r="1639" spans="3:8" x14ac:dyDescent="0.2">
      <c r="C1639"/>
      <c r="D1639"/>
      <c r="E1639"/>
      <c r="F1639"/>
      <c r="G1639"/>
      <c r="H1639"/>
    </row>
    <row r="1640" spans="3:8" x14ac:dyDescent="0.2">
      <c r="C1640"/>
      <c r="D1640"/>
      <c r="E1640"/>
      <c r="F1640"/>
      <c r="G1640"/>
      <c r="H1640"/>
    </row>
    <row r="1641" spans="3:8" x14ac:dyDescent="0.2">
      <c r="C1641"/>
      <c r="D1641"/>
      <c r="E1641"/>
      <c r="F1641"/>
      <c r="G1641"/>
      <c r="H1641"/>
    </row>
    <row r="1642" spans="3:8" x14ac:dyDescent="0.2">
      <c r="C1642"/>
      <c r="D1642"/>
      <c r="E1642"/>
      <c r="F1642"/>
      <c r="G1642"/>
      <c r="H1642"/>
    </row>
    <row r="1643" spans="3:8" x14ac:dyDescent="0.2">
      <c r="C1643"/>
      <c r="D1643"/>
      <c r="E1643"/>
      <c r="F1643"/>
      <c r="G1643"/>
      <c r="H1643"/>
    </row>
    <row r="1644" spans="3:8" x14ac:dyDescent="0.2">
      <c r="C1644"/>
      <c r="D1644"/>
      <c r="E1644"/>
      <c r="F1644"/>
      <c r="G1644"/>
      <c r="H1644"/>
    </row>
    <row r="1645" spans="3:8" x14ac:dyDescent="0.2">
      <c r="C1645"/>
      <c r="D1645"/>
      <c r="E1645"/>
      <c r="F1645"/>
      <c r="G1645"/>
      <c r="H1645"/>
    </row>
    <row r="1646" spans="3:8" x14ac:dyDescent="0.2">
      <c r="C1646"/>
      <c r="D1646"/>
      <c r="E1646"/>
      <c r="F1646"/>
      <c r="G1646"/>
      <c r="H1646"/>
    </row>
    <row r="1647" spans="3:8" x14ac:dyDescent="0.2">
      <c r="C1647"/>
      <c r="D1647"/>
      <c r="E1647"/>
      <c r="F1647"/>
      <c r="G1647"/>
      <c r="H1647"/>
    </row>
    <row r="1648" spans="3:8" x14ac:dyDescent="0.2">
      <c r="C1648"/>
      <c r="D1648"/>
      <c r="E1648"/>
      <c r="F1648"/>
      <c r="G1648"/>
      <c r="H1648"/>
    </row>
    <row r="1649" spans="3:8" x14ac:dyDescent="0.2">
      <c r="C1649"/>
      <c r="D1649"/>
      <c r="E1649"/>
      <c r="F1649"/>
      <c r="G1649"/>
      <c r="H1649"/>
    </row>
    <row r="1650" spans="3:8" x14ac:dyDescent="0.2">
      <c r="C1650"/>
      <c r="D1650"/>
      <c r="E1650"/>
      <c r="F1650"/>
      <c r="G1650"/>
      <c r="H1650"/>
    </row>
    <row r="1651" spans="3:8" x14ac:dyDescent="0.2">
      <c r="C1651"/>
      <c r="D1651"/>
      <c r="E1651"/>
      <c r="F1651"/>
      <c r="G1651"/>
      <c r="H1651"/>
    </row>
    <row r="1652" spans="3:8" x14ac:dyDescent="0.2">
      <c r="C1652"/>
      <c r="D1652"/>
      <c r="E1652"/>
      <c r="F1652"/>
      <c r="G1652"/>
      <c r="H1652"/>
    </row>
    <row r="1653" spans="3:8" x14ac:dyDescent="0.2">
      <c r="C1653"/>
      <c r="D1653"/>
      <c r="E1653"/>
      <c r="F1653"/>
      <c r="G1653"/>
      <c r="H1653"/>
    </row>
    <row r="1654" spans="3:8" x14ac:dyDescent="0.2">
      <c r="C1654"/>
      <c r="D1654"/>
      <c r="E1654"/>
      <c r="F1654"/>
      <c r="G1654"/>
      <c r="H1654"/>
    </row>
    <row r="1655" spans="3:8" x14ac:dyDescent="0.2">
      <c r="C1655"/>
      <c r="D1655"/>
      <c r="E1655"/>
      <c r="F1655"/>
      <c r="G1655"/>
      <c r="H1655"/>
    </row>
    <row r="1656" spans="3:8" x14ac:dyDescent="0.2">
      <c r="C1656"/>
      <c r="D1656"/>
      <c r="E1656"/>
      <c r="F1656"/>
      <c r="G1656"/>
      <c r="H1656"/>
    </row>
    <row r="1657" spans="3:8" x14ac:dyDescent="0.2">
      <c r="C1657"/>
      <c r="D1657"/>
      <c r="E1657"/>
      <c r="F1657"/>
      <c r="G1657"/>
      <c r="H1657"/>
    </row>
    <row r="1658" spans="3:8" x14ac:dyDescent="0.2">
      <c r="C1658"/>
      <c r="D1658"/>
      <c r="E1658"/>
      <c r="F1658"/>
      <c r="G1658"/>
      <c r="H1658"/>
    </row>
    <row r="1659" spans="3:8" x14ac:dyDescent="0.2">
      <c r="C1659"/>
      <c r="D1659"/>
      <c r="E1659"/>
      <c r="F1659"/>
      <c r="G1659"/>
      <c r="H1659"/>
    </row>
    <row r="1660" spans="3:8" x14ac:dyDescent="0.2">
      <c r="C1660"/>
      <c r="D1660"/>
      <c r="E1660"/>
      <c r="F1660"/>
      <c r="G1660"/>
      <c r="H1660"/>
    </row>
    <row r="1661" spans="3:8" x14ac:dyDescent="0.2">
      <c r="C1661"/>
      <c r="D1661"/>
      <c r="E1661"/>
      <c r="F1661"/>
      <c r="G1661"/>
      <c r="H1661"/>
    </row>
    <row r="1662" spans="3:8" x14ac:dyDescent="0.2">
      <c r="C1662"/>
      <c r="D1662"/>
      <c r="E1662"/>
      <c r="F1662"/>
      <c r="G1662"/>
      <c r="H1662"/>
    </row>
    <row r="1663" spans="3:8" x14ac:dyDescent="0.2">
      <c r="C1663"/>
      <c r="D1663"/>
      <c r="E1663"/>
      <c r="F1663"/>
      <c r="G1663"/>
      <c r="H1663"/>
    </row>
    <row r="1664" spans="3:8" x14ac:dyDescent="0.2">
      <c r="C1664" s="54"/>
      <c r="D1664" s="54"/>
      <c r="E1664" s="54"/>
      <c r="F1664" s="54"/>
      <c r="G1664" s="54"/>
      <c r="H1664" s="54"/>
    </row>
  </sheetData>
  <mergeCells count="18">
    <mergeCell ref="A9:B9"/>
    <mergeCell ref="A213:B213"/>
    <mergeCell ref="A419:B419"/>
    <mergeCell ref="A624:B624"/>
    <mergeCell ref="A831:B831"/>
    <mergeCell ref="A1:Q1"/>
    <mergeCell ref="A2:Q2"/>
    <mergeCell ref="A3:Q3"/>
    <mergeCell ref="L4:M4"/>
    <mergeCell ref="N4:N5"/>
    <mergeCell ref="O4:P4"/>
    <mergeCell ref="Q4:Q5"/>
    <mergeCell ref="I4:J4"/>
    <mergeCell ref="K4:K5"/>
    <mergeCell ref="F4:G4"/>
    <mergeCell ref="H4:H5"/>
    <mergeCell ref="C4:D4"/>
    <mergeCell ref="E4:E5"/>
  </mergeCells>
  <printOptions horizontalCentered="1"/>
  <pageMargins left="0.31496062992125984" right="0.31496062992125984" top="0.74803149606299213" bottom="0.74803149606299213" header="0.31496062992125984" footer="0.31496062992125984"/>
  <pageSetup scale="53" fitToHeight="0" orientation="portrait" verticalDpi="599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ANTE-PROYECTO PROGRAMA 2017 </vt:lpstr>
      <vt:lpstr>ANTE-PROYECTO GENERAL 2017</vt:lpstr>
      <vt:lpstr>RESUMEN PARTIDA 2017</vt:lpstr>
      <vt:lpstr>Analisis por Programa 2017</vt:lpstr>
      <vt:lpstr>EJECU.GENER PRESUP I SEMES 2016</vt:lpstr>
      <vt:lpstr>Resumen Ejec I semes 2016</vt:lpstr>
      <vt:lpstr>Ejec Programa I Semes 2016</vt:lpstr>
      <vt:lpstr>Resumen Ejec I sem. Prog 2016</vt:lpstr>
      <vt:lpstr>Comparativo 11-15</vt:lpstr>
      <vt:lpstr>Comparativo General-11-15</vt:lpstr>
      <vt:lpstr>ANALISIS 2011-2015</vt:lpstr>
      <vt:lpstr>ANALISIS PROG 2011-2015</vt:lpstr>
      <vt:lpstr>'ANALISIS 2011-2015'!Área_de_impresión</vt:lpstr>
      <vt:lpstr>'ANTE-PROYECTO GENERAL 2017'!Área_de_impresión</vt:lpstr>
      <vt:lpstr>'ANTE-PROYECTO PROGRAMA 2017 '!Área_de_impresión</vt:lpstr>
      <vt:lpstr>'Comparativo 11-15'!Área_de_impresión</vt:lpstr>
      <vt:lpstr>'Comparativo General-11-15'!Área_de_impresión</vt:lpstr>
      <vt:lpstr>'ANTE-PROYECTO GENERAL 2017'!Títulos_a_imprimir</vt:lpstr>
      <vt:lpstr>'ANTE-PROYECTO PROGRAMA 2017 '!Títulos_a_imprimir</vt:lpstr>
      <vt:lpstr>'Comparativo 11-15'!Títulos_a_imprimir</vt:lpstr>
      <vt:lpstr>'Comparativo General-11-15'!Títulos_a_imprimir</vt:lpstr>
    </vt:vector>
  </TitlesOfParts>
  <Company>MJ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maraya</dc:creator>
  <cp:lastModifiedBy>Karol Arroyo Hernadez</cp:lastModifiedBy>
  <cp:lastPrinted>2016-06-06T17:44:29Z</cp:lastPrinted>
  <dcterms:created xsi:type="dcterms:W3CDTF">2006-10-30T19:10:58Z</dcterms:created>
  <dcterms:modified xsi:type="dcterms:W3CDTF">2016-08-01T18:45:28Z</dcterms:modified>
</cp:coreProperties>
</file>